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300" windowWidth="20490" windowHeight="7155" tabRatio="789"/>
  </bookViews>
  <sheets>
    <sheet name="Obra" sheetId="3" r:id="rId1"/>
    <sheet name="DEMOLIÇÃO" sheetId="4" state="hidden" r:id="rId2"/>
    <sheet name="ALVENARIA" sheetId="5" state="hidden" r:id="rId3"/>
    <sheet name="ESTRUTURA" sheetId="6" state="hidden" r:id="rId4"/>
    <sheet name="PISO DE CONCRETO" sheetId="7" state="hidden" r:id="rId5"/>
    <sheet name="ELEMENTO VAZADO" sheetId="8" state="hidden" r:id="rId6"/>
    <sheet name="FORRO DE PVC" sheetId="9" state="hidden" r:id="rId7"/>
    <sheet name="COMPOSIÇÕES" sheetId="10" r:id="rId8"/>
    <sheet name="DIVISÓRIA" sheetId="11" state="hidden" r:id="rId9"/>
    <sheet name="CONSOLIDADA" sheetId="12" r:id="rId10"/>
    <sheet name="CRONOGRAMA" sheetId="13" r:id="rId11"/>
    <sheet name="BDI" sheetId="14" r:id="rId12"/>
    <sheet name="PINTURA NOVA" sheetId="15" state="hidden" r:id="rId13"/>
  </sheets>
  <definedNames>
    <definedName name="_xlnm.Print_Area" localSheetId="7">COMPOSIÇÕES!$A$1:$H$33</definedName>
    <definedName name="_xlnm.Print_Area" localSheetId="0">Obra!$A$1:$I$90</definedName>
  </definedNames>
  <calcPr calcId="124519"/>
</workbook>
</file>

<file path=xl/calcChain.xml><?xml version="1.0" encoding="utf-8"?>
<calcChain xmlns="http://schemas.openxmlformats.org/spreadsheetml/2006/main">
  <c r="H65" i="3"/>
  <c r="I65"/>
  <c r="H64"/>
  <c r="I64"/>
  <c r="I66"/>
  <c r="H66"/>
  <c r="G50"/>
  <c r="H50" s="1"/>
  <c r="I50" s="1"/>
  <c r="H31" i="10"/>
  <c r="H30"/>
  <c r="H32" s="1"/>
  <c r="I67" i="3" l="1"/>
  <c r="G49"/>
  <c r="H49" s="1"/>
  <c r="I49" s="1"/>
  <c r="H25" i="10"/>
  <c r="H26" s="1"/>
  <c r="E12" i="15"/>
  <c r="H51" i="3"/>
  <c r="I51" s="1"/>
  <c r="D22" i="15"/>
  <c r="D16"/>
  <c r="D14"/>
  <c r="D5"/>
  <c r="D6"/>
  <c r="D7"/>
  <c r="D8"/>
  <c r="D9"/>
  <c r="D10"/>
  <c r="D11"/>
  <c r="D4"/>
  <c r="D12" s="1"/>
  <c r="C37" i="14"/>
  <c r="C26"/>
  <c r="C17"/>
  <c r="C41" l="1"/>
  <c r="H12" i="3"/>
  <c r="H13"/>
  <c r="I75"/>
  <c r="H75"/>
  <c r="A23" i="12"/>
  <c r="H61" i="3" l="1"/>
  <c r="I61" s="1"/>
  <c r="H62"/>
  <c r="I62" s="1"/>
  <c r="H60"/>
  <c r="I60" s="1"/>
  <c r="H30" l="1"/>
  <c r="I30" s="1"/>
  <c r="H29"/>
  <c r="I29" s="1"/>
  <c r="H79" l="1"/>
  <c r="I79" s="1"/>
  <c r="H80"/>
  <c r="I80" s="1"/>
  <c r="H78"/>
  <c r="I78" s="1"/>
  <c r="H69"/>
  <c r="I69" s="1"/>
  <c r="H70"/>
  <c r="I70" s="1"/>
  <c r="H71"/>
  <c r="I71" s="1"/>
  <c r="H72"/>
  <c r="I72" s="1"/>
  <c r="H73"/>
  <c r="I73" s="1"/>
  <c r="H74"/>
  <c r="I74" s="1"/>
  <c r="H55"/>
  <c r="I55" s="1"/>
  <c r="H56"/>
  <c r="I56" s="1"/>
  <c r="H57"/>
  <c r="I57" s="1"/>
  <c r="H58"/>
  <c r="I58" s="1"/>
  <c r="H59"/>
  <c r="I59" s="1"/>
  <c r="H63"/>
  <c r="I63" s="1"/>
  <c r="H54"/>
  <c r="I54" s="1"/>
  <c r="H44"/>
  <c r="I44" s="1"/>
  <c r="H45"/>
  <c r="I45" s="1"/>
  <c r="I52" s="1"/>
  <c r="H46"/>
  <c r="I46" s="1"/>
  <c r="H47"/>
  <c r="I47" s="1"/>
  <c r="H48"/>
  <c r="I48" s="1"/>
  <c r="H43"/>
  <c r="I43" s="1"/>
  <c r="H37"/>
  <c r="I37" s="1"/>
  <c r="H38"/>
  <c r="I38" s="1"/>
  <c r="H39"/>
  <c r="I39" s="1"/>
  <c r="H36"/>
  <c r="I36" s="1"/>
  <c r="H33"/>
  <c r="I33" s="1"/>
  <c r="H25"/>
  <c r="I25" s="1"/>
  <c r="H26"/>
  <c r="I26" s="1"/>
  <c r="H27"/>
  <c r="I27" s="1"/>
  <c r="H22"/>
  <c r="I22" s="1"/>
  <c r="H21"/>
  <c r="I21" s="1"/>
  <c r="I13"/>
  <c r="H14"/>
  <c r="I14" s="1"/>
  <c r="H15"/>
  <c r="I15" s="1"/>
  <c r="H16"/>
  <c r="I16" s="1"/>
  <c r="H17"/>
  <c r="I17" s="1"/>
  <c r="H18"/>
  <c r="I18" s="1"/>
  <c r="I12"/>
  <c r="B19" i="13"/>
  <c r="B18"/>
  <c r="B17"/>
  <c r="B16"/>
  <c r="B15"/>
  <c r="B14"/>
  <c r="B13"/>
  <c r="B12"/>
  <c r="B11"/>
  <c r="I76" i="3" l="1"/>
  <c r="H20" i="10"/>
  <c r="H19"/>
  <c r="H18"/>
  <c r="H17"/>
  <c r="L6" i="8"/>
  <c r="L5"/>
  <c r="L4"/>
  <c r="J11" i="5"/>
  <c r="J10"/>
  <c r="J5"/>
  <c r="J6"/>
  <c r="J7"/>
  <c r="J8"/>
  <c r="J9"/>
  <c r="E13" i="11"/>
  <c r="E12"/>
  <c r="E11"/>
  <c r="E9"/>
  <c r="E10"/>
  <c r="E7"/>
  <c r="E6"/>
  <c r="E8"/>
  <c r="E5"/>
  <c r="E4"/>
  <c r="H12" i="10"/>
  <c r="H11"/>
  <c r="J4" i="5"/>
  <c r="J13" s="1"/>
  <c r="H6" i="10"/>
  <c r="H5"/>
  <c r="H4"/>
  <c r="H3"/>
  <c r="H7" l="1"/>
  <c r="C19" i="12"/>
  <c r="C18" i="13" s="1"/>
  <c r="H21" i="10"/>
  <c r="H28" i="3" s="1"/>
  <c r="I28" s="1"/>
  <c r="L8" i="8"/>
  <c r="E16" i="11"/>
  <c r="H13" i="10"/>
  <c r="E5" i="8"/>
  <c r="E6"/>
  <c r="E7"/>
  <c r="E4"/>
  <c r="E23" i="9"/>
  <c r="G81" i="3" l="1"/>
  <c r="H81" s="1"/>
  <c r="I81" s="1"/>
  <c r="D18" i="13"/>
  <c r="E18" s="1"/>
  <c r="I31" i="3"/>
  <c r="C14" i="12" s="1"/>
  <c r="C13" i="13" s="1"/>
  <c r="D13" s="1"/>
  <c r="E9" i="8"/>
  <c r="E10" s="1"/>
  <c r="E13" i="13" l="1"/>
  <c r="D5" i="7"/>
  <c r="D6"/>
  <c r="D7"/>
  <c r="D8" s="1"/>
  <c r="F17" i="6"/>
  <c r="F12"/>
  <c r="F11"/>
  <c r="F10"/>
  <c r="F5"/>
  <c r="F4"/>
  <c r="F6" s="1"/>
  <c r="D19" i="5"/>
  <c r="D18"/>
  <c r="D17"/>
  <c r="D16"/>
  <c r="D15"/>
  <c r="D14"/>
  <c r="D11"/>
  <c r="D10"/>
  <c r="D9"/>
  <c r="D8"/>
  <c r="D13"/>
  <c r="D12"/>
  <c r="D7"/>
  <c r="D6"/>
  <c r="D5"/>
  <c r="D4"/>
  <c r="D3"/>
  <c r="D5" i="4"/>
  <c r="D7"/>
  <c r="D4"/>
  <c r="D6"/>
  <c r="D8"/>
  <c r="D9"/>
  <c r="D3"/>
  <c r="F13" i="6" l="1"/>
  <c r="F14" s="1"/>
  <c r="F20" s="1"/>
  <c r="I41" i="3"/>
  <c r="C16" i="12" s="1"/>
  <c r="C15" i="13" s="1"/>
  <c r="D15" s="1"/>
  <c r="D20" i="5"/>
  <c r="D10" i="4"/>
  <c r="D11" s="1"/>
  <c r="E15" i="13" l="1"/>
  <c r="B85" i="3"/>
  <c r="C18" i="12" l="1"/>
  <c r="C17" i="13" s="1"/>
  <c r="D17" s="1"/>
  <c r="C17" i="12"/>
  <c r="C16" i="13" s="1"/>
  <c r="D16" s="1"/>
  <c r="I34" i="3"/>
  <c r="C15" i="12" s="1"/>
  <c r="C14" i="13" s="1"/>
  <c r="D14" s="1"/>
  <c r="E16" l="1"/>
  <c r="E17"/>
  <c r="E14"/>
  <c r="I23" i="3"/>
  <c r="C13" i="12" s="1"/>
  <c r="C12" i="13" s="1"/>
  <c r="D12" s="1"/>
  <c r="E12" l="1"/>
  <c r="I82" i="3"/>
  <c r="C20" i="12" l="1"/>
  <c r="C19" i="13" s="1"/>
  <c r="I19" i="3"/>
  <c r="I84" s="1"/>
  <c r="E19" i="13" l="1"/>
  <c r="D19"/>
  <c r="C12" i="12"/>
  <c r="C21" l="1"/>
  <c r="C11" i="13"/>
  <c r="D11" s="1"/>
  <c r="C20" l="1"/>
  <c r="D20" l="1"/>
  <c r="D22" s="1"/>
  <c r="E11"/>
  <c r="E20" l="1"/>
  <c r="E22" s="1"/>
  <c r="D21"/>
  <c r="E21" l="1"/>
</calcChain>
</file>

<file path=xl/sharedStrings.xml><?xml version="1.0" encoding="utf-8"?>
<sst xmlns="http://schemas.openxmlformats.org/spreadsheetml/2006/main" count="589" uniqueCount="308">
  <si>
    <t xml:space="preserve">ITEM </t>
  </si>
  <si>
    <t>UNIDADE</t>
  </si>
  <si>
    <t>DESCRIÇÃO DOS SERVIÇOS</t>
  </si>
  <si>
    <t>QUANTIDADE</t>
  </si>
  <si>
    <t>PREÇO TOTAL (R$)</t>
  </si>
  <si>
    <t>PREÇO UNITÁRIO(R$)</t>
  </si>
  <si>
    <t>CÓDIGO</t>
  </si>
  <si>
    <t>FONTE</t>
  </si>
  <si>
    <t>1.0</t>
  </si>
  <si>
    <t xml:space="preserve">SERVIÇOS PRELIMINARES </t>
  </si>
  <si>
    <t>1.1</t>
  </si>
  <si>
    <t>SINAPI</t>
  </si>
  <si>
    <t>1.2</t>
  </si>
  <si>
    <t>3.0</t>
  </si>
  <si>
    <t>3.1</t>
  </si>
  <si>
    <t>4.0</t>
  </si>
  <si>
    <t>SUB-TOTAL</t>
  </si>
  <si>
    <t>1.5</t>
  </si>
  <si>
    <t xml:space="preserve">OBRA: </t>
  </si>
  <si>
    <t xml:space="preserve">DATA: </t>
  </si>
  <si>
    <t>BDI=</t>
  </si>
  <si>
    <t>L.S=</t>
  </si>
  <si>
    <t>PREFEITURA MUNICIPAL DE VÁRZEA GRANDE</t>
  </si>
  <si>
    <t>VALOR TOTAL DE CUSTO</t>
  </si>
  <si>
    <t>BDI =</t>
  </si>
  <si>
    <t>VALOR TOTAL DO ORÇAMENTO</t>
  </si>
  <si>
    <t>O VALOR DO ORÇAMENTO, IMPORTA EM:</t>
  </si>
  <si>
    <t>SERVIÇOS COMPLEMENTARES</t>
  </si>
  <si>
    <t>CARGA MANUAL DE ENTULHO EM CAMINHAO BASCULANTE 6 M3</t>
  </si>
  <si>
    <t xml:space="preserve">LOCAL: </t>
  </si>
  <si>
    <t>3.2</t>
  </si>
  <si>
    <t>1.7</t>
  </si>
  <si>
    <t>4.2</t>
  </si>
  <si>
    <t>ENGENHEIRO CIVIL DE OBRA JUNIOR COM ENCARGOS COMPLEMENTARES</t>
  </si>
  <si>
    <t>Avenida da FEB, n°2138, Lot. Manga, Bairro: Ponte Nova</t>
  </si>
  <si>
    <t>73806/001</t>
  </si>
  <si>
    <t>ENCARREGADO GERAL DE OBRAS COM ENCARGOS COMPLEMENTARES</t>
  </si>
  <si>
    <t>REMOÇÃO DE FORROS DE DRYWALL, PVC E FIBROMINERAL, DE FORMA MANUAL, SEM REAPROVEITAMENTO. AF_12/2017</t>
  </si>
  <si>
    <t>M3</t>
  </si>
  <si>
    <t>M2</t>
  </si>
  <si>
    <t>1.4</t>
  </si>
  <si>
    <t>DEMOLIÇÃO DE REVESTIMENTO CERÂMICO, DE FORMA MANUAL, SEM REAPROVEITAMENTO. AF_12/2017</t>
  </si>
  <si>
    <t>REMOÇÃO DE LOUÇAS, DE FORMA MANUAL, SEM REAPROVEITAMENTO. AF_12/2017</t>
  </si>
  <si>
    <t>TRANSPORTE DE ENTULHO COM CAMINHAO BASCULANTE 6 M3, RODOVIA PAVIMENTADA, DMT 0,5 A 1,0 KM</t>
  </si>
  <si>
    <t>ALVENARIA DE VEDAÇÃO DE BLOCOS CERÂMICOS FURADOS NA HORIZONTAL DE 9X14X19CM (ESPESSURA 9CM) DE PAREDES COM ÁREA LÍQUIDA MENOR QUE 6M² SEM VÃOS E ARGAMASSA DE ASSENTAMENTO COM PREPARO MANUAL. AF_06/2014</t>
  </si>
  <si>
    <t>ARGAMASSA TRAÇO 1:1:6 (CIMENTO, CAL E AREIA MÉDIA) PARA EMBOÇO/MASSA ÚNICA/ASSENTAMENTO DE ALVENARIA DE VEDAÇÃO, PREPARO MANUAL. AF_06/2014</t>
  </si>
  <si>
    <t>ALVENARIA</t>
  </si>
  <si>
    <t>ARGILA OU BARRO PARA ATERRO/REATERRO (COM TRANSPORTE ATE 10 KM)</t>
  </si>
  <si>
    <t>COMPACTADOR DE SOLOS DE PERCUSSÃO (SOQUETE) COM MOTOR A GASOLINA 4 TEMPOS, POTÊNCIA 4 CV - CHP DIURNO. AF_08/2015</t>
  </si>
  <si>
    <t>CHP</t>
  </si>
  <si>
    <t>PISOS E AZULEJOS</t>
  </si>
  <si>
    <t>REVESTIMENTO CERÂMICO PARA PISO COM PLACAS TIPO ESMALTADA EXTRA DE DIMENSÕESENSÕES 45X45 CM APLICADA EM AMBIENTES DE ÁREA ENTRE 5 M2 E 10 M2. AF_06/2014</t>
  </si>
  <si>
    <t>ML</t>
  </si>
  <si>
    <t>REVESTIMENTO CERÂMICO PARA PAREDES INTERNAS COM PLACAS TIPO ESMALTADA EXTRA DE DIMENSÕES 25X35 CM APLICADAS EM AMBIENTES DE ÁREA MAIOR QUE 5M² NA ALTURA INTEIRA DAS PAREDES. AF_06/2014</t>
  </si>
  <si>
    <t>COBERTURA</t>
  </si>
  <si>
    <t>H</t>
  </si>
  <si>
    <t>FORRO EM RÉGUAS DE PVC, FRISADO, PARA AMBIENTES COMERCIAIS, INCLUSIVE ESTRUTURA DE FIXAÇÃO. AF_05/2017_P</t>
  </si>
  <si>
    <t>5.0</t>
  </si>
  <si>
    <t>ESQUADRIAS</t>
  </si>
  <si>
    <t>5.1</t>
  </si>
  <si>
    <t>KIT DE PORTA DE MADEIRA PARA PINTURA, SEMI-OCA (LEVE OU MÉDIA), PADRÃO MÉDIO, 80X210CM, ESPESSURA DE 3,5CM, ITENS INCLUSOS: DOBRADIÇAS, MONTAGEM E INSTALAÇÃO DO BATENTE, FECHADURA COM EXECUÇÃO DO FURO - FORNECIMENTO E INSTALAÇÃO. AF_08/2015</t>
  </si>
  <si>
    <t>PORTAO DE FERRO EM CHAPA GALVANIZADA PLANA 14 GSG</t>
  </si>
  <si>
    <t>PORTA EM ALUMÍNIO DE ABRIR TIPO VENEZIANA COM GUARNIÇÃO, FIXAÇÃO COM PARAFUSOS - FORNECIMENTO E INSTALAÇÃO. AF_08/2015</t>
  </si>
  <si>
    <t>6.0</t>
  </si>
  <si>
    <t>PINTURA</t>
  </si>
  <si>
    <t>APLICAÇÃO DE FUNDO SELADOR ACRÍLICO EM PAREDES, UMA DEMÃO. AF_06/2014</t>
  </si>
  <si>
    <t>APLICAÇÃO MANUAL DE PINTURA COM TINTA LÁTEX ACRÍLICA EM PAREDES, DUAS DEMÃOS. AF_06/2014</t>
  </si>
  <si>
    <t>6.1</t>
  </si>
  <si>
    <t>APLICAÇÃO MANUAL DE PINTURA COM TINTA LÁTEX PVA EM PAREDES, DUAS DEMÃOS. AF_06/2014</t>
  </si>
  <si>
    <t>73739/001</t>
  </si>
  <si>
    <t>PINTURA ESMALTE ACETINADO EM MADEIRA, DUAS DEMAOS</t>
  </si>
  <si>
    <t>74145/001</t>
  </si>
  <si>
    <t>PINTURA ESMALTE FOSCO, DUAS DEMAOS, SOBRE SUPERFICIE METALICA, INCLUSO UMA DEMAO DE FUNDO ANTICORROSIVO. UTILIZACAO DE REVOLVER ( AR-COMPRIMIDO).</t>
  </si>
  <si>
    <t>74245/001</t>
  </si>
  <si>
    <t>PINTURA ACRILICA EM PISO CIMENTADO DUAS DEMAOS</t>
  </si>
  <si>
    <t>SECRETARIA MUNICIPAL DE SAÚDE</t>
  </si>
  <si>
    <t>SINAPI 08/2018</t>
  </si>
  <si>
    <t>6.4</t>
  </si>
  <si>
    <t>7.0</t>
  </si>
  <si>
    <t>PONTO DE TOMADA RESIDENCIAL INCLUINDO TOMADA (2 MÓDULOS) 10A/250V, CAIXA ELÉTRICA, ELETRODUTO, CABO, RASGO, QUEBRA E CHUMBAMENTO. AF_01/2016</t>
  </si>
  <si>
    <t>PONTO DE ILUMINAÇÃO RESIDENCIAL INCLUINDO INTERRUPTOR SIMPLES, CAIXA ELÉTRICA, ELETRODUTO, CABO, RASGO, QUEBRA E CHUMBAMENTO (EXCLUINDO LUMINÁRIA E LÂMPADA). AF_01/2016</t>
  </si>
  <si>
    <t>7.1</t>
  </si>
  <si>
    <t>7.2</t>
  </si>
  <si>
    <t>7.3</t>
  </si>
  <si>
    <t>LUMINÁRIA TIPO PLAFON EM PLÁSTICO, DE SOBREPOR, COM 1 LÂMPADA DE 15 W,- FORNECIMENTO E INSTALAÇÃO. AF_11/2017</t>
  </si>
  <si>
    <t>ELÉTRICA E LÓGICA</t>
  </si>
  <si>
    <t>TOMADA DE REDE RJ45 - FORNECIMENTO E INSTALAÇÃO. AF_03/2018</t>
  </si>
  <si>
    <t>7.5</t>
  </si>
  <si>
    <t>CABO ELETRÔNICO CATEGORIA 6, INSTALADO EM EDIFICAÇÃO INSTITUCIONAL - FORNECIMENTO E INSTALAÇÃO. AF_03/2018</t>
  </si>
  <si>
    <t>MÊS</t>
  </si>
  <si>
    <t>REFLETOR EM ALUMÍNIO COM SUPORTE E ALÇA, LÂMPADA 250 W - FORNECIMENTO E INSTALAÇÃO. AF_11/2017</t>
  </si>
  <si>
    <t>7.6</t>
  </si>
  <si>
    <t>RELE FOTOELETRICO P/ COMANDO DE ILUMINACAO EXTERNA 220V/1000W - FORNECIMENTO E INSTALACAO</t>
  </si>
  <si>
    <t>HIDRO SANITÁRIO</t>
  </si>
  <si>
    <t>8.0</t>
  </si>
  <si>
    <t>8.1</t>
  </si>
  <si>
    <t>8.2</t>
  </si>
  <si>
    <t>VASO SANITÁRIO SIFONADO COM CAIXA ACOPLADA LOUÇA BRANCA, INCLUSO ENGATE FLEXÍVEL EM PLÁSTICO BRANCO, 1/2 X 40CM - FORNECIMENTO E INSTALAÇÃO . AF_12/2013</t>
  </si>
  <si>
    <t>8.3</t>
  </si>
  <si>
    <t>LAVATÓRIO LOUÇA BRANCA COM COLUNA, *44 X 35,5* CM, PADRÃO POPULAR, INCLUSO SIFÃO FLEXÍVEL EM PVC, VÁLVULA E ENGATE FLEXÍVEL 30CM EM PLÁSTICOE COM TORNEIRA CROMADA PADRÃO POPULAR - FORNECIMENTO E INSTALAÇÃO. AF</t>
  </si>
  <si>
    <t>8.4</t>
  </si>
  <si>
    <t>8.5</t>
  </si>
  <si>
    <t>PONTO DE CONSUMO TERMINAL DE ÁGUA FRIA (SUBRAMAL) COM TUBULAÇÃO DE PVC, DN 25 MM, INSTALADO EM RAMAL DE ÁGUA, INCLUSOS RASGO E CHUMBAMENTO EM ALVENARIA. AF_12/2014</t>
  </si>
  <si>
    <t>8.6</t>
  </si>
  <si>
    <t>(COMPOSIÇÃO REPRESENTATIVA) DO SERVIÇO DE INSTALAÇÃO DE TUBO DE PVC, SÉRIE NORMAL, ESGOTO PREDIAL, DN 40 MM (INSTALADO EM RAMAL DE DESCARGAOU RAMAL DE ESGOTO SANITÁRIO), INCLUSIVE CONEXÕES, CORTES E FIXAÇÕES, PARA PRÉDIOS. AF_10/2015</t>
  </si>
  <si>
    <t>8.7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</si>
  <si>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</si>
  <si>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>9.0</t>
  </si>
  <si>
    <t>LIMPEZA FINAL DA OBRA</t>
  </si>
  <si>
    <t>LIMPEZA DE SUPERFICIES COM JATO DE ALTA PRESSAO DE AR E AGUA</t>
  </si>
  <si>
    <t>9.2</t>
  </si>
  <si>
    <t>9.3</t>
  </si>
  <si>
    <t>PODA EM ALTURA DE ÁRVORE COM DIÂMETRO DE TRONCO MAIOR OU IGUAL A 0,20 M E MENOR QUE 0,40 M.AF_05/2018</t>
  </si>
  <si>
    <t>PLANILHA DE ORÇAMENTO COM BASE NOS PREÇOS SINAPI -AGOSTO/2018</t>
  </si>
  <si>
    <t>CHAPA DE AÇO CARBONO 3/8 (COLOC/ USO/ RETIR) P/ PASS VEÍCULO SOBRE VALA MEDIDA P/ AREA CHAPA EM CADA APLICAÇÃO</t>
  </si>
  <si>
    <t>COMP.</t>
  </si>
  <si>
    <t>ALTURA</t>
  </si>
  <si>
    <t>ÁREA</t>
  </si>
  <si>
    <t>DEMOLIÇÃO DE ALVENRARIA</t>
  </si>
  <si>
    <t>BOX</t>
  </si>
  <si>
    <t>CADIM</t>
  </si>
  <si>
    <t>ÁREA TOTAL M²</t>
  </si>
  <si>
    <t>VOLUME M³</t>
  </si>
  <si>
    <t>ESTRUTURA DE CONCRETO</t>
  </si>
  <si>
    <t>PILARES</t>
  </si>
  <si>
    <t>LARGURA</t>
  </si>
  <si>
    <t>VOLUME</t>
  </si>
  <si>
    <t>QTD</t>
  </si>
  <si>
    <t>VIGAS</t>
  </si>
  <si>
    <t>BASES</t>
  </si>
  <si>
    <t>VOLUME TOTAL DE CONCRETO</t>
  </si>
  <si>
    <t>PISO DE CONCRETO</t>
  </si>
  <si>
    <t>COMP</t>
  </si>
  <si>
    <t>4.5</t>
  </si>
  <si>
    <t>EXECUÇÃO DE PASSEIO (CALÇADA) OU PISO DE CONCRETO COM CONCRETO MOLDADO IN LOCO, FEITO EM OBRA, ACABAMENTO CONVENCIONAL, ESPESSURA 6 CM, ARMADO. AF_07/2016</t>
  </si>
  <si>
    <t>7.4</t>
  </si>
  <si>
    <t>9.5</t>
  </si>
  <si>
    <t>9.6</t>
  </si>
  <si>
    <t>9.7</t>
  </si>
  <si>
    <t>10.0</t>
  </si>
  <si>
    <t>10.1</t>
  </si>
  <si>
    <t>10.2</t>
  </si>
  <si>
    <t>10.3</t>
  </si>
  <si>
    <t>10.4</t>
  </si>
  <si>
    <t>DIVISORIA</t>
  </si>
  <si>
    <t>IRREGULAR</t>
  </si>
  <si>
    <t>FORRO DE PVC</t>
  </si>
  <si>
    <t xml:space="preserve">AUDITORIO </t>
  </si>
  <si>
    <t>FOYER</t>
  </si>
  <si>
    <t>SALA DE CAPACITAÇÃO</t>
  </si>
  <si>
    <t>APOIO AUDITÓRIO</t>
  </si>
  <si>
    <t>COPA</t>
  </si>
  <si>
    <t>BANHEIRO FEM</t>
  </si>
  <si>
    <t>BANHEIRO MAS</t>
  </si>
  <si>
    <t>BANHEIRO DEF</t>
  </si>
  <si>
    <t>COORDENAÇÃO DE AGRICULTURA</t>
  </si>
  <si>
    <t>BANHEIRO</t>
  </si>
  <si>
    <t>DEPÓSITO ALMOXARIFADO</t>
  </si>
  <si>
    <t>ESCRITÓRIO ALMOXARIFADO</t>
  </si>
  <si>
    <t>ESCRITÓRIO ARQUIVO SAÚDE</t>
  </si>
  <si>
    <t>INTERNO E EXTERNO</t>
  </si>
  <si>
    <t>COD TCPO</t>
  </si>
  <si>
    <t>DESCRIÇÃO</t>
  </si>
  <si>
    <t>UND</t>
  </si>
  <si>
    <t>Custo unitário (R$)</t>
  </si>
  <si>
    <t>CUSTO TOTAL</t>
  </si>
  <si>
    <t>Valor Total do item</t>
  </si>
  <si>
    <t>AJUDANTE DE CARPINTEIRO COM ENCARGOS COMPLEMENTARES</t>
  </si>
  <si>
    <t>CARPINTEIRO DE ESQUADRIA COM ENCARGOS COMPLEMENTARES</t>
  </si>
  <si>
    <t>SERVENTE COM ENCARGOS COMPLEMENTARES</t>
  </si>
  <si>
    <t>DIVISORIA CEGA (N1) - PAINEL MSO/COMEIA E=35MM - MONTANTE/RODAPE DUPLO ACO GALV PINTADO - COLOCADA</t>
  </si>
  <si>
    <t>COMP 01</t>
  </si>
  <si>
    <t>DIVISÓRIA NAVAL STANDARD, COM PAINEL MSO 35MM E PERFIL DE AÇO GALVANIZADO - M2</t>
  </si>
  <si>
    <t>PREGO DE ACO POLIDO COM CABECA 18 X 27 (2 1/2 X 10)</t>
  </si>
  <si>
    <t>KG</t>
  </si>
  <si>
    <t>M</t>
  </si>
  <si>
    <t>CHAPA DE ACO GROSSA, ASTM A36, E = 3/8 " (9,53 MM) 74,69 KG/M2</t>
  </si>
  <si>
    <t>COMP 02</t>
  </si>
  <si>
    <t>kg</t>
  </si>
  <si>
    <t>CHAPA DE AÇO CARBONO 3/8 (COLOC/ USO/ RETIR) P/ PASS VEÍCULO SOBRE VALA MEDIDA P/ AREA CHAPA EM CADA APLICAÇÃO - m2</t>
  </si>
  <si>
    <t>DIVISÓRIA GRANITO BANHEIROS</t>
  </si>
  <si>
    <t>BANHEIRO BOX</t>
  </si>
  <si>
    <t>BANHEIRO CADIM</t>
  </si>
  <si>
    <t>MEZANINO CADIM</t>
  </si>
  <si>
    <t>TOTAL</t>
  </si>
  <si>
    <t>ESQUADRIAS DE ALUMINIO</t>
  </si>
  <si>
    <t>EMBOÇO NO ELEMENTO VAZADO</t>
  </si>
  <si>
    <t>74234/001</t>
  </si>
  <si>
    <t>MICTORIO SIFONADO DE LOUCA BRANCA COM PERTENCES, COM REGISTRO DE PRESSAO 1/2" COM CANOPLA CROMADA ACABAMENTO SIMPLES E CONJUNTO PARA FIXACAO - FORNECIMENTO E INSTALACAO</t>
  </si>
  <si>
    <t>COMP 03</t>
  </si>
  <si>
    <t>PEDREIRO COM ENCARGOS COMPLEMENTARES</t>
  </si>
  <si>
    <t>ADITIVO ADESIVO LIQUIDO PARA ARGAMASSAS DE REVESTIMENTOS CIMENTICIOS</t>
  </si>
  <si>
    <t>L</t>
  </si>
  <si>
    <t>ARGAMASSA TRAÇO 1:4 (CIMENTO E AREIA MÉDIA) PARA CONTRAPISO, PREPARO MECÂNICO COM BETONEIRA 400 L. AF_06/2014</t>
  </si>
  <si>
    <t>CONTRAPISO EM ARGAMASSA TRAÇO 1:4 (CIMENTO E AREIA), PREPARO MECÂNICO COM BETONEIRA 400 L - M3</t>
  </si>
  <si>
    <t>4.6</t>
  </si>
  <si>
    <t>PREFEITURA MUNICIPAL DE VARZEA GRANDE</t>
  </si>
  <si>
    <t xml:space="preserve">COORDENADORIA DE PROJETOS </t>
  </si>
  <si>
    <t>VARZEA GRANDE - MATO GROSSO</t>
  </si>
  <si>
    <t>Referência:</t>
  </si>
  <si>
    <t>MUNICÍPIO:  VARZEA GRANDE- MT</t>
  </si>
  <si>
    <t>ITEM</t>
  </si>
  <si>
    <t>PLANILHA CONSOLIDADA</t>
  </si>
  <si>
    <t xml:space="preserve">CONTRATO: </t>
  </si>
  <si>
    <t>SUB-TOTAL (R$)</t>
  </si>
  <si>
    <t>AMPLIAÇÃO</t>
  </si>
  <si>
    <t>TOTAL DA OBRA =</t>
  </si>
  <si>
    <t>Importa o Presente Orçamento em:</t>
  </si>
  <si>
    <t>SERVIÇOS PRELIMINARES</t>
  </si>
  <si>
    <t>ENDEREÇO: Avenida da FEB, n°2138, Lot. Manga, Bairro: Ponte Nova</t>
  </si>
  <si>
    <t>MUNICÍPIO:  VÁRZEA GRANDE- MT</t>
  </si>
  <si>
    <t>CRONOGRAMA FÍSICO / FINANCEIRO</t>
  </si>
  <si>
    <t>VALOR PARCIAL TOTAL</t>
  </si>
  <si>
    <t>1° Medição (%)</t>
  </si>
  <si>
    <t>R$</t>
  </si>
  <si>
    <t>%</t>
  </si>
  <si>
    <t>VALOR PARCIAL</t>
  </si>
  <si>
    <t>VALOR ACUMULADO</t>
  </si>
  <si>
    <t>VALOR TOTAL</t>
  </si>
  <si>
    <t>PREÇO UNITÁRIO(R$) COM BDI</t>
  </si>
  <si>
    <t>CONTRAPISO EM ARGAMASSA TRAÇO 1:4 (CIMENTO E AREIA), PREPARO MANUAL, APLICADO EM ÁREAS MOLHADAS SOBRE LAJE, ADERIDO, ESPERSSURA 2CM. AF_06/2014</t>
  </si>
  <si>
    <t>JANELA DE ALUMÍNIO DE CORRER, 4 FOLHAS, FIXAÇÃO COM PARAFUSO SOBRE CONTRAMARCO (EXCLUSIVE CONTRAMARCO), COM VIDROS, PADRONIZADA. AF_07/2016</t>
  </si>
  <si>
    <t>CABO DE COBRE FLEXÍVEL ISOLADO, 6 MM², ANTI-CHAMA 0,6/1,0 KV, PARA CIRCUITOS TERMINAIS - FORNECIMENTO E INSTALAÇÃO. AF_12/2015</t>
  </si>
  <si>
    <t>8.8</t>
  </si>
  <si>
    <t>DISJUNTOR BIPOLAR TIPO DIN, CORRENTE NOMINAL DE 32A - FORNECIMENTO E INSTALAÇÃO. AF_04/2016</t>
  </si>
  <si>
    <t>DISJUNTOR TRIPOLAR TIPO DIN, CORRENTE NOMINAL DE 32A - FORNECIMENTO E INSTALAÇÃO. AF_04/2016</t>
  </si>
  <si>
    <t>OBRA DE ADEQUAÇÃO CADIM</t>
  </si>
  <si>
    <t>OBRA: ADEQUAÇÃO CADIM</t>
  </si>
  <si>
    <t>OBJETO: ADEQUAÇÃO CADIM</t>
  </si>
  <si>
    <t>KIT DE REGISTRO DE GAVETA BRUTO DE LATÃO ½", INCLUSIVE CONEXÕES, ROSCÁVEL, INSTALADO EM RAMAL DE ÁGUA FRIA - FORNECIMENTO E INSTALAÇÃO. AF_12/2014</t>
  </si>
  <si>
    <t>comp. 03</t>
  </si>
  <si>
    <t>DESONERADO</t>
  </si>
  <si>
    <t>REF:</t>
  </si>
  <si>
    <t xml:space="preserve">Sinapi 08/2018 desoneração </t>
  </si>
  <si>
    <t>COMPOSIÇÃO DA TAXA DE BENEFÍCIOS E DESPESAS INDIRETAS</t>
  </si>
  <si>
    <t>Grupo A</t>
  </si>
  <si>
    <t xml:space="preserve">Despesas indiretas </t>
  </si>
  <si>
    <t>AC</t>
  </si>
  <si>
    <t>Administração central</t>
  </si>
  <si>
    <t>SG</t>
  </si>
  <si>
    <t>Seguro e Garantia</t>
  </si>
  <si>
    <t>R</t>
  </si>
  <si>
    <t>Risco</t>
  </si>
  <si>
    <t>Total do grupo A</t>
  </si>
  <si>
    <t>Grupo B</t>
  </si>
  <si>
    <t>Bonificação</t>
  </si>
  <si>
    <t>DF</t>
  </si>
  <si>
    <t>Despesas Financeiras</t>
  </si>
  <si>
    <t>Total do grupo B</t>
  </si>
  <si>
    <t>Grupo C</t>
  </si>
  <si>
    <t>Lucro</t>
  </si>
  <si>
    <t>Total do grupo C</t>
  </si>
  <si>
    <t>Grupo D</t>
  </si>
  <si>
    <t>Impostos</t>
  </si>
  <si>
    <t>C.1</t>
  </si>
  <si>
    <t>PIS</t>
  </si>
  <si>
    <t>C.2</t>
  </si>
  <si>
    <t>COFINS</t>
  </si>
  <si>
    <t>C.3</t>
  </si>
  <si>
    <t>ISSQN</t>
  </si>
  <si>
    <t>C.4</t>
  </si>
  <si>
    <t>CPRB</t>
  </si>
  <si>
    <t>Total do grupo D</t>
  </si>
  <si>
    <t>Fórmula para o cálculo do B.D.I. ( benefícios e despesas indiretas )</t>
  </si>
  <si>
    <t>BDI  = ((1+AC+S+R+G)(1+DF)(1+L)/(1-I))-1</t>
  </si>
  <si>
    <t>PERÍMETRO</t>
  </si>
  <si>
    <t>MURO</t>
  </si>
  <si>
    <t>CAIXA D' ÁGUA</t>
  </si>
  <si>
    <t>MURETA</t>
  </si>
  <si>
    <t>7.7</t>
  </si>
  <si>
    <t>7.8</t>
  </si>
  <si>
    <t>COMP. 04</t>
  </si>
  <si>
    <t>APLICAÇÃO MANUAL DE FUNDO SELADOR ACRÍLICO EM PAREDES EXTERNAS DE CASAS. AF_06/2014</t>
  </si>
  <si>
    <t>REMOÇÃO DE PINTURA ACRÍLICA</t>
  </si>
  <si>
    <t>REMOÇÃO DE PINTURA ACRÍLICA - M2</t>
  </si>
  <si>
    <t>7.9</t>
  </si>
  <si>
    <t>COMP. 05</t>
  </si>
  <si>
    <t>PINTURA CAL VIRGEM, SOBRE MURO DE CONCRETO</t>
  </si>
  <si>
    <t>Pintura de muro com cal virgem</t>
  </si>
  <si>
    <t>Código</t>
  </si>
  <si>
    <t>Descrição</t>
  </si>
  <si>
    <t>Unid</t>
  </si>
  <si>
    <t>Quant</t>
  </si>
  <si>
    <t>v. unitario</t>
  </si>
  <si>
    <t>Vlr Total</t>
  </si>
  <si>
    <t>CAL HIDRATADA PARA PINTURA</t>
  </si>
  <si>
    <t>h</t>
  </si>
  <si>
    <t>SUBTOTAL</t>
  </si>
  <si>
    <t>COMP 05</t>
  </si>
  <si>
    <t>8.9</t>
  </si>
  <si>
    <t>8.10</t>
  </si>
  <si>
    <t>8.11</t>
  </si>
  <si>
    <t>74131/006</t>
  </si>
  <si>
    <t>QUADRO DE DISTRIBUICAO DE ENERGIA DE EMBUTIR, EM CHAPA METALICA, PARA 32 DISJUNTORES TERMOMAGNETICOS MONOPOLARES, COM BARRAMENTO TRIFASICO E NEUTRO, FORNECIMENTO E INSTALACAO</t>
  </si>
  <si>
    <t>1.3</t>
  </si>
  <si>
    <t>1.6</t>
  </si>
  <si>
    <t>4.1</t>
  </si>
  <si>
    <t>4.3</t>
  </si>
  <si>
    <t>4.4</t>
  </si>
  <si>
    <t>6.2</t>
  </si>
  <si>
    <t>6.3</t>
  </si>
  <si>
    <t>9.1</t>
  </si>
  <si>
    <t>9.4</t>
  </si>
  <si>
    <t>CONDULETE DE PVC, TIPO B, PARA ELETRODUTO DE PVC SOLDÁVEL DN 20 MM (1/2''), APARENTE - FORNECIMENTO E INSTALAÇÃO. AF_11/2016</t>
  </si>
  <si>
    <t>8.12</t>
  </si>
  <si>
    <t>8.13</t>
  </si>
  <si>
    <t>ELETRODUTO RÍGIDO ROSCÁVEL, PVC, DN 32 MM (1"), PARA CIRCUITOS TERMINAIS, INSTALADO EM PAREDE - FORNECIMENTO E INSTALAÇÃO. AF_12/2015</t>
  </si>
  <si>
    <t>CENTO E OITENTA E NOVE MIL SEISCENTOS E TRINTA E OITO REAIS E NOVENTA E NOVE CENTAVOS</t>
  </si>
</sst>
</file>

<file path=xl/styles.xml><?xml version="1.0" encoding="utf-8"?>
<styleSheet xmlns="http://schemas.openxmlformats.org/spreadsheetml/2006/main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00000"/>
    <numFmt numFmtId="166" formatCode="_(&quot;R$ &quot;* #,##0.00_);_(&quot;R$ &quot;* \(#,##0.00\);_(&quot;R$ &quot;* &quot;-&quot;??_);_(@_)"/>
    <numFmt numFmtId="167" formatCode="0.00000%"/>
    <numFmt numFmtId="168" formatCode="&quot;R$&quot;\ #,##0.00"/>
    <numFmt numFmtId="169" formatCode="&quot;R$&quot;\ #,##0.0000000"/>
    <numFmt numFmtId="170" formatCode="#,##0.00_);\(#,##0.00\)"/>
    <numFmt numFmtId="171" formatCode="_(* #,##0.000_);_(* \(#,##0.000\);_(* &quot;-&quot;??_);_(@_)"/>
  </numFmts>
  <fonts count="6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b/>
      <sz val="10"/>
      <color indexed="22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8"/>
      <color indexed="32"/>
      <name val="Cambria"/>
      <family val="1"/>
    </font>
    <font>
      <b/>
      <sz val="15"/>
      <color indexed="32"/>
      <name val="Arial"/>
      <family val="2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u/>
      <sz val="16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  <font>
      <sz val="10"/>
      <name val="Courier New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2"/>
      <name val="Courier"/>
      <family val="3"/>
    </font>
    <font>
      <b/>
      <sz val="12"/>
      <name val="Courier"/>
      <family val="3"/>
    </font>
    <font>
      <sz val="14"/>
      <name val="Arial"/>
      <family val="2"/>
    </font>
    <font>
      <sz val="11"/>
      <color indexed="12"/>
      <name val="Arial"/>
      <family val="2"/>
    </font>
    <font>
      <sz val="12"/>
      <color indexed="12"/>
      <name val="Arial"/>
      <family val="2"/>
    </font>
    <font>
      <sz val="14"/>
      <color indexed="12"/>
      <name val="Arial"/>
      <family val="2"/>
    </font>
    <font>
      <b/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14"/>
      <color indexed="56"/>
      <name val="Arial"/>
      <family val="2"/>
    </font>
    <font>
      <b/>
      <sz val="18"/>
      <color indexed="56"/>
      <name val="Arial"/>
      <family val="2"/>
    </font>
    <font>
      <b/>
      <sz val="10"/>
      <color rgb="FF000000"/>
      <name val="Arial"/>
      <family val="2"/>
    </font>
    <font>
      <sz val="10"/>
      <color indexed="12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indexed="8"/>
      <name val="Calibri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i/>
      <sz val="11"/>
      <name val="Arial"/>
      <family val="2"/>
      <charset val="1"/>
    </font>
    <font>
      <b/>
      <i/>
      <sz val="12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b/>
      <sz val="10"/>
      <name val="Arial"/>
      <family val="2"/>
      <charset val="1"/>
    </font>
    <font>
      <b/>
      <sz val="12"/>
      <color indexed="8"/>
      <name val="Arial"/>
      <family val="2"/>
      <charset val="1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9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  <bgColor indexed="36"/>
      </patternFill>
    </fill>
    <fill>
      <patternFill patternType="solid">
        <fgColor indexed="4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10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1" fillId="3" borderId="0" applyNumberFormat="0" applyFont="0" applyFill="0" applyProtection="0"/>
    <xf numFmtId="0" fontId="1" fillId="4" borderId="0" applyNumberFormat="0" applyFont="0" applyFill="0" applyProtection="0"/>
    <xf numFmtId="0" fontId="1" fillId="5" borderId="0" applyNumberFormat="0" applyFont="0" applyFill="0" applyProtection="0"/>
    <xf numFmtId="0" fontId="1" fillId="3" borderId="0" applyNumberFormat="0" applyFont="0" applyFill="0" applyProtection="0"/>
    <xf numFmtId="0" fontId="1" fillId="5" borderId="0" applyNumberFormat="0" applyFont="0" applyFill="0" applyProtection="0"/>
    <xf numFmtId="0" fontId="1" fillId="4" borderId="0" applyNumberFormat="0" applyFont="0" applyFill="0" applyProtection="0"/>
    <xf numFmtId="0" fontId="1" fillId="3" borderId="0" applyNumberFormat="0" applyFont="0" applyFill="0" applyProtection="0"/>
    <xf numFmtId="0" fontId="1" fillId="6" borderId="0" applyNumberFormat="0" applyFont="0" applyFill="0" applyProtection="0"/>
    <xf numFmtId="0" fontId="1" fillId="7" borderId="0" applyNumberFormat="0" applyFont="0" applyFill="0" applyProtection="0"/>
    <xf numFmtId="0" fontId="1" fillId="3" borderId="0" applyNumberFormat="0" applyFont="0" applyFill="0" applyProtection="0"/>
    <xf numFmtId="0" fontId="1" fillId="3" borderId="0" applyNumberFormat="0" applyFont="0" applyFill="0" applyProtection="0"/>
    <xf numFmtId="0" fontId="1" fillId="8" borderId="0" applyNumberFormat="0" applyFont="0" applyFill="0" applyProtection="0"/>
    <xf numFmtId="0" fontId="7" fillId="9" borderId="0" applyNumberFormat="0" applyFont="0" applyFill="0" applyProtection="0"/>
    <xf numFmtId="0" fontId="7" fillId="6" borderId="0" applyNumberFormat="0" applyFont="0" applyFill="0" applyProtection="0"/>
    <xf numFmtId="0" fontId="7" fillId="7" borderId="0" applyNumberFormat="0" applyFont="0" applyFill="0" applyProtection="0"/>
    <xf numFmtId="0" fontId="7" fillId="10" borderId="0" applyNumberFormat="0" applyFont="0" applyFill="0" applyProtection="0"/>
    <xf numFmtId="0" fontId="7" fillId="11" borderId="0" applyNumberFormat="0" applyFont="0" applyFill="0" applyProtection="0"/>
    <xf numFmtId="0" fontId="7" fillId="8" borderId="0" applyNumberFormat="0" applyFont="0" applyFill="0" applyProtection="0"/>
    <xf numFmtId="0" fontId="8" fillId="5" borderId="0" applyNumberFormat="0" applyFont="0" applyFill="0" applyProtection="0"/>
    <xf numFmtId="0" fontId="9" fillId="12" borderId="13" applyNumberFormat="0" applyFont="0" applyProtection="0"/>
    <xf numFmtId="0" fontId="10" fillId="13" borderId="14" applyNumberFormat="0" applyFont="0" applyProtection="0"/>
    <xf numFmtId="0" fontId="11" fillId="0" borderId="15" applyNumberFormat="0" applyFont="0" applyAlignment="0" applyProtection="0"/>
    <xf numFmtId="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7" fillId="14" borderId="0" applyNumberFormat="0" applyFont="0" applyFill="0" applyProtection="0"/>
    <xf numFmtId="0" fontId="7" fillId="15" borderId="0" applyNumberFormat="0" applyFont="0" applyFill="0" applyProtection="0"/>
    <xf numFmtId="0" fontId="7" fillId="16" borderId="0" applyNumberFormat="0" applyFont="0" applyFill="0" applyProtection="0"/>
    <xf numFmtId="0" fontId="7" fillId="10" borderId="0" applyNumberFormat="0" applyFont="0" applyFill="0" applyProtection="0"/>
    <xf numFmtId="0" fontId="7" fillId="11" borderId="0" applyNumberFormat="0" applyFont="0" applyFill="0" applyProtection="0"/>
    <xf numFmtId="0" fontId="7" fillId="17" borderId="0" applyNumberFormat="0" applyFont="0" applyFill="0" applyProtection="0"/>
    <xf numFmtId="0" fontId="12" fillId="4" borderId="13" applyNumberFormat="0" applyFont="0" applyProtection="0"/>
    <xf numFmtId="0" fontId="13" fillId="4" borderId="0" applyNumberFormat="0" applyFont="0" applyFill="0" applyProtection="0"/>
    <xf numFmtId="0" fontId="14" fillId="18" borderId="0" applyNumberFormat="0" applyFont="0" applyFill="0" applyProtection="0"/>
    <xf numFmtId="0" fontId="1" fillId="18" borderId="16" applyNumberFormat="0" applyFont="0" applyBorder="0" applyProtection="0"/>
    <xf numFmtId="9" fontId="1" fillId="0" borderId="0" applyFont="0" applyFill="0" applyBorder="0" applyAlignment="0" applyProtection="0"/>
    <xf numFmtId="0" fontId="15" fillId="12" borderId="17" applyNumberFormat="0" applyFont="0" applyProtection="0"/>
    <xf numFmtId="164" fontId="1" fillId="0" borderId="0" applyFont="0" applyFill="0" applyBorder="0" applyAlignment="0" applyProtection="0"/>
    <xf numFmtId="0" fontId="16" fillId="0" borderId="0" applyNumberFormat="0" applyFont="0" applyFill="0" applyAlignment="0" applyProtection="0"/>
    <xf numFmtId="0" fontId="17" fillId="0" borderId="0" applyNumberFormat="0" applyFont="0" applyFill="0" applyAlignment="0" applyProtection="0"/>
    <xf numFmtId="0" fontId="18" fillId="0" borderId="0" applyNumberFormat="0" applyFont="0" applyFill="0" applyAlignment="0" applyProtection="0"/>
    <xf numFmtId="0" fontId="19" fillId="0" borderId="18" applyNumberFormat="0" applyFont="0" applyAlignment="0" applyProtection="0"/>
    <xf numFmtId="0" fontId="20" fillId="0" borderId="19" applyNumberFormat="0" applyFont="0" applyAlignment="0" applyProtection="0"/>
    <xf numFmtId="0" fontId="21" fillId="0" borderId="18" applyNumberFormat="0" applyFont="0" applyAlignment="0" applyProtection="0"/>
    <xf numFmtId="0" fontId="21" fillId="0" borderId="0" applyNumberFormat="0" applyFont="0" applyFill="0" applyAlignment="0" applyProtection="0"/>
    <xf numFmtId="0" fontId="2" fillId="0" borderId="20" applyNumberFormat="0" applyFont="0" applyAlignment="0" applyProtection="0"/>
    <xf numFmtId="0" fontId="24" fillId="0" borderId="0"/>
    <xf numFmtId="43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1" fillId="0" borderId="0"/>
  </cellStyleXfs>
  <cellXfs count="335">
    <xf numFmtId="0" fontId="0" fillId="0" borderId="0" xfId="0"/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0" fillId="0" borderId="0" xfId="0" applyBorder="1"/>
    <xf numFmtId="4" fontId="2" fillId="2" borderId="0" xfId="2" applyNumberFormat="1" applyFont="1" applyFill="1" applyBorder="1" applyAlignment="1">
      <alignment vertical="center"/>
    </xf>
    <xf numFmtId="0" fontId="4" fillId="0" borderId="0" xfId="0" applyFont="1"/>
    <xf numFmtId="0" fontId="25" fillId="0" borderId="24" xfId="55" applyFont="1" applyFill="1" applyBorder="1" applyAlignment="1">
      <alignment vertical="center"/>
    </xf>
    <xf numFmtId="10" fontId="25" fillId="0" borderId="24" xfId="55" applyNumberFormat="1" applyFont="1" applyFill="1" applyBorder="1" applyAlignment="1">
      <alignment horizontal="left" vertical="center"/>
    </xf>
    <xf numFmtId="0" fontId="26" fillId="0" borderId="24" xfId="55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right"/>
    </xf>
    <xf numFmtId="44" fontId="0" fillId="0" borderId="0" xfId="0" applyNumberFormat="1"/>
    <xf numFmtId="0" fontId="29" fillId="0" borderId="24" xfId="55" applyFont="1" applyFill="1" applyBorder="1" applyAlignment="1">
      <alignment vertical="center"/>
    </xf>
    <xf numFmtId="0" fontId="2" fillId="0" borderId="24" xfId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/>
    <xf numFmtId="0" fontId="2" fillId="0" borderId="2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/>
    </xf>
    <xf numFmtId="0" fontId="2" fillId="0" borderId="12" xfId="2" applyFont="1" applyFill="1" applyBorder="1" applyAlignment="1">
      <alignment vertical="center"/>
    </xf>
    <xf numFmtId="164" fontId="2" fillId="0" borderId="12" xfId="3" applyFont="1" applyFill="1" applyBorder="1" applyAlignment="1">
      <alignment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2" xfId="2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 wrapText="1"/>
    </xf>
    <xf numFmtId="164" fontId="1" fillId="0" borderId="22" xfId="3" applyFont="1" applyFill="1" applyBorder="1" applyAlignment="1">
      <alignment horizontal="right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21" xfId="2" applyFont="1" applyFill="1" applyBorder="1" applyAlignment="1">
      <alignment horizontal="center" vertical="center"/>
    </xf>
    <xf numFmtId="164" fontId="1" fillId="0" borderId="21" xfId="3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3" applyFont="1" applyFill="1" applyBorder="1" applyAlignment="1">
      <alignment horizontal="right" vertical="center"/>
    </xf>
    <xf numFmtId="0" fontId="1" fillId="0" borderId="1" xfId="2" applyFont="1" applyFill="1" applyBorder="1" applyAlignment="1">
      <alignment horizontal="left" vertical="center" wrapText="1"/>
    </xf>
    <xf numFmtId="0" fontId="1" fillId="0" borderId="21" xfId="2" applyFont="1" applyFill="1" applyBorder="1" applyAlignment="1">
      <alignment horizontal="left" vertical="center" wrapText="1"/>
    </xf>
    <xf numFmtId="164" fontId="2" fillId="0" borderId="5" xfId="4" applyFont="1" applyFill="1" applyBorder="1" applyAlignment="1">
      <alignment horizontal="right" vertical="center"/>
    </xf>
    <xf numFmtId="0" fontId="1" fillId="0" borderId="21" xfId="2" applyFont="1" applyFill="1" applyBorder="1" applyAlignment="1">
      <alignment horizontal="center" vertical="center" wrapText="1"/>
    </xf>
    <xf numFmtId="164" fontId="2" fillId="0" borderId="21" xfId="4" applyFont="1" applyFill="1" applyBorder="1" applyAlignment="1">
      <alignment horizontal="right" vertical="center"/>
    </xf>
    <xf numFmtId="0" fontId="1" fillId="0" borderId="1" xfId="2" applyFont="1" applyFill="1" applyBorder="1" applyAlignment="1">
      <alignment horizontal="center" vertical="center" wrapText="1"/>
    </xf>
    <xf numFmtId="164" fontId="1" fillId="0" borderId="1" xfId="7" applyFont="1" applyFill="1" applyBorder="1" applyAlignment="1">
      <alignment horizontal="right" vertical="center" wrapText="1"/>
    </xf>
    <xf numFmtId="164" fontId="1" fillId="0" borderId="21" xfId="7" applyFont="1" applyFill="1" applyBorder="1" applyAlignment="1">
      <alignment horizontal="right" vertical="center" wrapText="1"/>
    </xf>
    <xf numFmtId="0" fontId="1" fillId="0" borderId="21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44" fontId="2" fillId="0" borderId="9" xfId="8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7" fillId="0" borderId="27" xfId="0" applyFont="1" applyFill="1" applyBorder="1" applyAlignment="1">
      <alignment horizontal="center" vertical="center"/>
    </xf>
    <xf numFmtId="10" fontId="23" fillId="0" borderId="28" xfId="44" applyNumberFormat="1" applyFont="1" applyFill="1" applyBorder="1" applyAlignment="1">
      <alignment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/>
    </xf>
    <xf numFmtId="0" fontId="2" fillId="0" borderId="31" xfId="2" applyFont="1" applyFill="1" applyBorder="1" applyAlignment="1">
      <alignment vertical="center"/>
    </xf>
    <xf numFmtId="44" fontId="1" fillId="0" borderId="33" xfId="8" applyFont="1" applyFill="1" applyBorder="1" applyAlignment="1">
      <alignment horizontal="right" vertical="center"/>
    </xf>
    <xf numFmtId="44" fontId="1" fillId="0" borderId="34" xfId="8" applyFont="1" applyFill="1" applyBorder="1" applyAlignment="1">
      <alignment horizontal="right" vertical="center"/>
    </xf>
    <xf numFmtId="44" fontId="2" fillId="0" borderId="34" xfId="8" applyFont="1" applyFill="1" applyBorder="1" applyAlignment="1">
      <alignment horizontal="right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27" xfId="2" applyFont="1" applyFill="1" applyBorder="1" applyAlignment="1">
      <alignment horizontal="center" vertical="center" wrapText="1"/>
    </xf>
    <xf numFmtId="0" fontId="1" fillId="0" borderId="35" xfId="2" applyFont="1" applyFill="1" applyBorder="1" applyAlignment="1">
      <alignment horizontal="center" vertical="center" wrapText="1"/>
    </xf>
    <xf numFmtId="0" fontId="25" fillId="0" borderId="36" xfId="55" applyFont="1" applyFill="1" applyBorder="1" applyAlignment="1">
      <alignment vertical="center"/>
    </xf>
    <xf numFmtId="4" fontId="25" fillId="0" borderId="37" xfId="55" applyNumberFormat="1" applyFont="1" applyFill="1" applyBorder="1" applyAlignment="1">
      <alignment horizontal="right" vertical="center"/>
    </xf>
    <xf numFmtId="4" fontId="26" fillId="0" borderId="37" xfId="55" applyNumberFormat="1" applyFont="1" applyFill="1" applyBorder="1" applyAlignment="1">
      <alignment horizontal="right" vertical="center"/>
    </xf>
    <xf numFmtId="0" fontId="26" fillId="0" borderId="36" xfId="55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1" xfId="2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8" fillId="0" borderId="0" xfId="0" applyFont="1" applyFill="1" applyBorder="1"/>
    <xf numFmtId="0" fontId="1" fillId="0" borderId="6" xfId="0" applyFont="1" applyFill="1" applyBorder="1" applyAlignment="1">
      <alignment horizontal="center" vertical="center"/>
    </xf>
    <xf numFmtId="164" fontId="1" fillId="0" borderId="6" xfId="3" applyFont="1" applyFill="1" applyBorder="1" applyAlignment="1">
      <alignment horizontal="right" vertical="center"/>
    </xf>
    <xf numFmtId="44" fontId="1" fillId="0" borderId="34" xfId="8" applyFont="1" applyFill="1" applyBorder="1" applyAlignment="1">
      <alignment horizontal="center" vertical="center"/>
    </xf>
    <xf numFmtId="164" fontId="1" fillId="0" borderId="1" xfId="3" applyFont="1" applyFill="1" applyBorder="1" applyAlignment="1">
      <alignment horizontal="center" vertical="center"/>
    </xf>
    <xf numFmtId="164" fontId="2" fillId="0" borderId="6" xfId="4" applyFont="1" applyFill="1" applyBorder="1" applyAlignment="1">
      <alignment horizontal="right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35" xfId="0" applyFont="1" applyFill="1" applyBorder="1"/>
    <xf numFmtId="0" fontId="1" fillId="0" borderId="21" xfId="0" applyFont="1" applyFill="1" applyBorder="1"/>
    <xf numFmtId="44" fontId="2" fillId="0" borderId="11" xfId="8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right" vertical="center"/>
    </xf>
    <xf numFmtId="164" fontId="1" fillId="0" borderId="22" xfId="3" applyFont="1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43" xfId="2" applyFont="1" applyFill="1" applyBorder="1" applyAlignment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vertical="center" wrapText="1"/>
    </xf>
    <xf numFmtId="164" fontId="1" fillId="2" borderId="1" xfId="7" applyFont="1" applyFill="1" applyBorder="1" applyAlignment="1">
      <alignment horizontal="right" vertical="center" wrapText="1"/>
    </xf>
    <xf numFmtId="0" fontId="1" fillId="2" borderId="2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1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justify" vertical="center" wrapText="1"/>
    </xf>
    <xf numFmtId="0" fontId="1" fillId="0" borderId="6" xfId="2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164" fontId="1" fillId="2" borderId="21" xfId="7" applyFont="1" applyFill="1" applyBorder="1" applyAlignment="1">
      <alignment horizontal="right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justify" vertical="center" wrapText="1"/>
    </xf>
    <xf numFmtId="0" fontId="1" fillId="2" borderId="44" xfId="2" applyFont="1" applyFill="1" applyBorder="1" applyAlignment="1">
      <alignment horizontal="center" vertical="center" wrapText="1"/>
    </xf>
    <xf numFmtId="0" fontId="2" fillId="0" borderId="45" xfId="2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47" xfId="2" applyFont="1" applyFill="1" applyBorder="1" applyAlignment="1">
      <alignment horizontal="center" vertical="center" wrapText="1"/>
    </xf>
    <xf numFmtId="0" fontId="1" fillId="0" borderId="48" xfId="0" applyNumberFormat="1" applyFont="1" applyFill="1" applyBorder="1" applyAlignment="1">
      <alignment horizontal="center" vertical="center" wrapText="1"/>
    </xf>
    <xf numFmtId="0" fontId="1" fillId="0" borderId="41" xfId="2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justify" vertical="center" wrapText="1"/>
    </xf>
    <xf numFmtId="0" fontId="1" fillId="0" borderId="48" xfId="0" applyFont="1" applyFill="1" applyBorder="1" applyAlignment="1">
      <alignment horizontal="center" vertical="center" wrapText="1"/>
    </xf>
    <xf numFmtId="164" fontId="1" fillId="0" borderId="48" xfId="7" applyFont="1" applyFill="1" applyBorder="1" applyAlignment="1">
      <alignment horizontal="right" vertical="center" wrapText="1"/>
    </xf>
    <xf numFmtId="44" fontId="1" fillId="0" borderId="42" xfId="8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/>
    </xf>
    <xf numFmtId="0" fontId="1" fillId="0" borderId="5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left" vertical="center" wrapText="1"/>
    </xf>
    <xf numFmtId="164" fontId="1" fillId="0" borderId="5" xfId="7" applyFont="1" applyFill="1" applyBorder="1" applyAlignment="1">
      <alignment horizontal="right" vertical="center" wrapText="1"/>
    </xf>
    <xf numFmtId="44" fontId="2" fillId="0" borderId="46" xfId="8" applyFont="1" applyFill="1" applyBorder="1" applyAlignment="1">
      <alignment horizontal="right" vertical="center"/>
    </xf>
    <xf numFmtId="2" fontId="0" fillId="0" borderId="0" xfId="0" applyNumberFormat="1"/>
    <xf numFmtId="44" fontId="1" fillId="19" borderId="21" xfId="8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/>
    </xf>
    <xf numFmtId="44" fontId="28" fillId="19" borderId="1" xfId="8" applyFont="1" applyFill="1" applyBorder="1" applyAlignment="1">
      <alignment vertical="center"/>
    </xf>
    <xf numFmtId="44" fontId="28" fillId="19" borderId="22" xfId="8" applyFont="1" applyFill="1" applyBorder="1"/>
    <xf numFmtId="44" fontId="28" fillId="19" borderId="22" xfId="8" applyFont="1" applyFill="1" applyBorder="1" applyAlignment="1">
      <alignment horizontal="center" vertical="center"/>
    </xf>
    <xf numFmtId="44" fontId="28" fillId="19" borderId="1" xfId="8" applyFont="1" applyFill="1" applyBorder="1"/>
    <xf numFmtId="44" fontId="1" fillId="19" borderId="1" xfId="8" applyFont="1" applyFill="1" applyBorder="1" applyAlignment="1">
      <alignment vertical="center" wrapText="1"/>
    </xf>
    <xf numFmtId="44" fontId="1" fillId="19" borderId="48" xfId="8" applyFont="1" applyFill="1" applyBorder="1" applyAlignment="1">
      <alignment vertical="center" wrapText="1"/>
    </xf>
    <xf numFmtId="44" fontId="28" fillId="19" borderId="24" xfId="8" applyFont="1" applyFill="1" applyBorder="1" applyAlignment="1">
      <alignment horizontal="center" vertical="center"/>
    </xf>
    <xf numFmtId="44" fontId="28" fillId="19" borderId="24" xfId="8" applyFont="1" applyFill="1" applyBorder="1"/>
    <xf numFmtId="44" fontId="1" fillId="19" borderId="1" xfId="8" applyFont="1" applyFill="1" applyBorder="1" applyAlignment="1">
      <alignment horizontal="center" vertical="center"/>
    </xf>
    <xf numFmtId="0" fontId="2" fillId="21" borderId="1" xfId="0" applyNumberFormat="1" applyFont="1" applyFill="1" applyBorder="1" applyAlignment="1">
      <alignment horizontal="center" vertical="center" wrapText="1"/>
    </xf>
    <xf numFmtId="0" fontId="2" fillId="21" borderId="25" xfId="0" applyNumberFormat="1" applyFont="1" applyFill="1" applyBorder="1" applyAlignment="1">
      <alignment horizontal="center" vertical="center" wrapText="1"/>
    </xf>
    <xf numFmtId="0" fontId="2" fillId="21" borderId="25" xfId="0" applyNumberFormat="1" applyFont="1" applyFill="1" applyBorder="1" applyAlignment="1">
      <alignment horizontal="center" vertical="center" wrapText="1"/>
    </xf>
    <xf numFmtId="0" fontId="2" fillId="21" borderId="28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2" fontId="0" fillId="0" borderId="28" xfId="0" applyNumberFormat="1" applyBorder="1" applyAlignment="1">
      <alignment horizontal="right" wrapText="1"/>
    </xf>
    <xf numFmtId="0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43" fontId="31" fillId="0" borderId="1" xfId="56" applyFont="1" applyBorder="1" applyAlignment="1">
      <alignment horizontal="center" vertical="center" wrapText="1"/>
    </xf>
    <xf numFmtId="0" fontId="0" fillId="21" borderId="1" xfId="0" applyFill="1" applyBorder="1" applyAlignment="1">
      <alignment horizontal="center" wrapText="1"/>
    </xf>
    <xf numFmtId="2" fontId="2" fillId="21" borderId="28" xfId="0" applyNumberFormat="1" applyFont="1" applyFill="1" applyBorder="1" applyAlignment="1">
      <alignment horizontal="right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44" fontId="1" fillId="2" borderId="34" xfId="8" applyFont="1" applyFill="1" applyBorder="1" applyAlignment="1">
      <alignment horizontal="right" vertical="center"/>
    </xf>
    <xf numFmtId="44" fontId="1" fillId="0" borderId="21" xfId="8" applyFont="1" applyFill="1" applyBorder="1" applyAlignment="1">
      <alignment vertical="center" wrapText="1"/>
    </xf>
    <xf numFmtId="0" fontId="26" fillId="0" borderId="24" xfId="55" applyFont="1" applyFill="1" applyBorder="1" applyAlignment="1">
      <alignment horizontal="left" vertical="center" wrapText="1"/>
    </xf>
    <xf numFmtId="0" fontId="34" fillId="23" borderId="2" xfId="0" applyFont="1" applyFill="1" applyBorder="1" applyAlignment="1">
      <alignment horizontal="left"/>
    </xf>
    <xf numFmtId="0" fontId="35" fillId="23" borderId="3" xfId="0" applyFont="1" applyFill="1" applyBorder="1" applyAlignment="1">
      <alignment horizontal="left"/>
    </xf>
    <xf numFmtId="0" fontId="35" fillId="23" borderId="4" xfId="0" applyFont="1" applyFill="1" applyBorder="1" applyAlignment="1">
      <alignment horizontal="left"/>
    </xf>
    <xf numFmtId="0" fontId="1" fillId="0" borderId="0" xfId="0" applyNumberFormat="1" applyFont="1" applyFill="1" applyBorder="1" applyAlignment="1" applyProtection="1">
      <alignment vertical="top"/>
    </xf>
    <xf numFmtId="0" fontId="34" fillId="23" borderId="10" xfId="0" applyFont="1" applyFill="1" applyBorder="1" applyAlignment="1">
      <alignment horizontal="left"/>
    </xf>
    <xf numFmtId="0" fontId="36" fillId="23" borderId="0" xfId="0" applyFont="1" applyFill="1" applyBorder="1" applyAlignment="1">
      <alignment horizontal="left"/>
    </xf>
    <xf numFmtId="0" fontId="36" fillId="23" borderId="11" xfId="0" applyFont="1" applyFill="1" applyBorder="1" applyAlignment="1">
      <alignment horizontal="left"/>
    </xf>
    <xf numFmtId="0" fontId="37" fillId="0" borderId="10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23" fillId="0" borderId="11" xfId="0" applyFont="1" applyFill="1" applyBorder="1" applyAlignment="1">
      <alignment horizontal="center"/>
    </xf>
    <xf numFmtId="0" fontId="24" fillId="0" borderId="49" xfId="0" applyFont="1" applyBorder="1" applyAlignment="1"/>
    <xf numFmtId="0" fontId="38" fillId="0" borderId="52" xfId="0" applyFont="1" applyBorder="1" applyAlignment="1">
      <alignment horizontal="center"/>
    </xf>
    <xf numFmtId="0" fontId="34" fillId="0" borderId="42" xfId="0" applyFont="1" applyBorder="1" applyAlignment="1">
      <alignment horizontal="center" vertical="center"/>
    </xf>
    <xf numFmtId="0" fontId="2" fillId="24" borderId="28" xfId="0" applyFont="1" applyFill="1" applyBorder="1" applyAlignment="1">
      <alignment vertical="center"/>
    </xf>
    <xf numFmtId="0" fontId="43" fillId="0" borderId="27" xfId="0" applyFont="1" applyBorder="1" applyAlignment="1">
      <alignment horizontal="center" vertical="center"/>
    </xf>
    <xf numFmtId="0" fontId="43" fillId="23" borderId="1" xfId="0" applyFont="1" applyFill="1" applyBorder="1" applyAlignment="1">
      <alignment horizontal="justify" vertical="center"/>
    </xf>
    <xf numFmtId="164" fontId="43" fillId="23" borderId="28" xfId="0" applyNumberFormat="1" applyFont="1" applyFill="1" applyBorder="1" applyAlignment="1">
      <alignment vertical="center"/>
    </xf>
    <xf numFmtId="0" fontId="43" fillId="0" borderId="1" xfId="0" applyFont="1" applyFill="1" applyBorder="1" applyAlignment="1">
      <alignment horizontal="left" vertical="center" wrapText="1"/>
    </xf>
    <xf numFmtId="164" fontId="43" fillId="0" borderId="28" xfId="0" applyNumberFormat="1" applyFont="1" applyFill="1" applyBorder="1" applyAlignment="1">
      <alignment vertical="center"/>
    </xf>
    <xf numFmtId="0" fontId="23" fillId="24" borderId="54" xfId="0" applyFont="1" applyFill="1" applyBorder="1" applyAlignment="1">
      <alignment horizontal="center"/>
    </xf>
    <xf numFmtId="166" fontId="34" fillId="24" borderId="55" xfId="0" applyNumberFormat="1" applyFont="1" applyFill="1" applyBorder="1" applyAlignment="1">
      <alignment horizontal="right" wrapText="1"/>
    </xf>
    <xf numFmtId="166" fontId="44" fillId="24" borderId="56" xfId="57" applyNumberFormat="1" applyFont="1" applyFill="1" applyBorder="1" applyAlignment="1"/>
    <xf numFmtId="0" fontId="34" fillId="0" borderId="10" xfId="0" applyFont="1" applyBorder="1" applyAlignment="1"/>
    <xf numFmtId="0" fontId="34" fillId="0" borderId="0" xfId="0" applyFont="1" applyBorder="1" applyAlignment="1">
      <alignment horizontal="center"/>
    </xf>
    <xf numFmtId="166" fontId="0" fillId="0" borderId="11" xfId="0" applyNumberFormat="1" applyBorder="1" applyAlignment="1"/>
    <xf numFmtId="0" fontId="0" fillId="0" borderId="0" xfId="0" applyBorder="1" applyAlignment="1"/>
    <xf numFmtId="0" fontId="0" fillId="0" borderId="0" xfId="0" applyAlignment="1"/>
    <xf numFmtId="10" fontId="47" fillId="0" borderId="0" xfId="0" applyNumberFormat="1" applyFont="1" applyFill="1" applyBorder="1" applyAlignment="1">
      <alignment vertical="center"/>
    </xf>
    <xf numFmtId="0" fontId="47" fillId="21" borderId="58" xfId="0" applyFont="1" applyFill="1" applyBorder="1" applyAlignment="1">
      <alignment vertical="center"/>
    </xf>
    <xf numFmtId="0" fontId="47" fillId="21" borderId="59" xfId="0" applyFont="1" applyFill="1" applyBorder="1" applyAlignment="1">
      <alignment vertical="center" wrapText="1"/>
    </xf>
    <xf numFmtId="4" fontId="33" fillId="21" borderId="8" xfId="0" applyNumberFormat="1" applyFont="1" applyFill="1" applyBorder="1" applyAlignment="1">
      <alignment vertical="center"/>
    </xf>
    <xf numFmtId="43" fontId="48" fillId="25" borderId="58" xfId="0" applyNumberFormat="1" applyFont="1" applyFill="1" applyBorder="1" applyAlignment="1">
      <alignment horizontal="center" vertical="center"/>
    </xf>
    <xf numFmtId="167" fontId="48" fillId="25" borderId="60" xfId="44" applyNumberFormat="1" applyFont="1" applyFill="1" applyBorder="1" applyAlignment="1">
      <alignment horizontal="center" vertical="center"/>
    </xf>
    <xf numFmtId="10" fontId="48" fillId="0" borderId="0" xfId="44" applyNumberFormat="1" applyFont="1" applyFill="1" applyBorder="1" applyAlignment="1">
      <alignment horizontal="center" vertical="center"/>
    </xf>
    <xf numFmtId="0" fontId="48" fillId="26" borderId="61" xfId="0" applyFont="1" applyFill="1" applyBorder="1" applyAlignment="1">
      <alignment vertical="center"/>
    </xf>
    <xf numFmtId="0" fontId="48" fillId="26" borderId="62" xfId="0" applyFont="1" applyFill="1" applyBorder="1" applyAlignment="1">
      <alignment vertical="center"/>
    </xf>
    <xf numFmtId="4" fontId="0" fillId="26" borderId="63" xfId="0" applyNumberFormat="1" applyFont="1" applyFill="1" applyBorder="1" applyAlignment="1">
      <alignment vertical="center"/>
    </xf>
    <xf numFmtId="43" fontId="48" fillId="25" borderId="54" xfId="0" applyNumberFormat="1" applyFont="1" applyFill="1" applyBorder="1" applyAlignment="1">
      <alignment horizontal="center" vertical="center"/>
    </xf>
    <xf numFmtId="10" fontId="48" fillId="25" borderId="56" xfId="44" applyNumberFormat="1" applyFont="1" applyFill="1" applyBorder="1" applyAlignment="1">
      <alignment horizontal="center" vertical="center"/>
    </xf>
    <xf numFmtId="10" fontId="48" fillId="0" borderId="0" xfId="56" applyNumberFormat="1" applyFont="1" applyFill="1" applyBorder="1" applyAlignment="1">
      <alignment horizontal="center" vertical="center"/>
    </xf>
    <xf numFmtId="10" fontId="1" fillId="0" borderId="0" xfId="0" applyNumberFormat="1" applyFont="1" applyAlignment="1"/>
    <xf numFmtId="168" fontId="0" fillId="0" borderId="0" xfId="56" applyNumberFormat="1" applyFont="1"/>
    <xf numFmtId="169" fontId="0" fillId="0" borderId="0" xfId="0" applyNumberFormat="1" applyAlignment="1"/>
    <xf numFmtId="0" fontId="48" fillId="26" borderId="64" xfId="0" applyFont="1" applyFill="1" applyBorder="1" applyAlignment="1">
      <alignment vertical="center"/>
    </xf>
    <xf numFmtId="0" fontId="48" fillId="26" borderId="65" xfId="0" applyFont="1" applyFill="1" applyBorder="1" applyAlignment="1">
      <alignment vertical="center"/>
    </xf>
    <xf numFmtId="43" fontId="48" fillId="25" borderId="66" xfId="0" applyNumberFormat="1" applyFont="1" applyFill="1" applyBorder="1" applyAlignment="1">
      <alignment horizontal="center" vertical="center"/>
    </xf>
    <xf numFmtId="0" fontId="48" fillId="26" borderId="65" xfId="0" applyFont="1" applyFill="1" applyBorder="1" applyAlignment="1">
      <alignment vertical="center" wrapText="1"/>
    </xf>
    <xf numFmtId="0" fontId="49" fillId="0" borderId="67" xfId="0" applyFont="1" applyFill="1" applyBorder="1" applyAlignment="1">
      <alignment vertical="center"/>
    </xf>
    <xf numFmtId="4" fontId="49" fillId="26" borderId="68" xfId="0" applyNumberFormat="1" applyFont="1" applyFill="1" applyBorder="1" applyAlignment="1">
      <alignment vertical="center"/>
    </xf>
    <xf numFmtId="4" fontId="49" fillId="26" borderId="69" xfId="0" applyNumberFormat="1" applyFont="1" applyFill="1" applyBorder="1" applyAlignment="1">
      <alignment vertical="center"/>
    </xf>
    <xf numFmtId="10" fontId="49" fillId="25" borderId="70" xfId="44" applyNumberFormat="1" applyFont="1" applyFill="1" applyBorder="1" applyAlignment="1">
      <alignment horizontal="center" vertical="center"/>
    </xf>
    <xf numFmtId="10" fontId="49" fillId="0" borderId="0" xfId="44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49" fillId="0" borderId="71" xfId="0" applyFont="1" applyFill="1" applyBorder="1" applyAlignment="1">
      <alignment vertical="center"/>
    </xf>
    <xf numFmtId="0" fontId="49" fillId="0" borderId="72" xfId="0" applyFont="1" applyFill="1" applyBorder="1" applyAlignment="1">
      <alignment vertical="center"/>
    </xf>
    <xf numFmtId="4" fontId="49" fillId="0" borderId="39" xfId="0" applyNumberFormat="1" applyFont="1" applyFill="1" applyBorder="1" applyAlignment="1">
      <alignment vertical="center"/>
    </xf>
    <xf numFmtId="43" fontId="49" fillId="25" borderId="73" xfId="0" applyNumberFormat="1" applyFont="1" applyFill="1" applyBorder="1" applyAlignment="1">
      <alignment horizontal="center" vertical="center"/>
    </xf>
    <xf numFmtId="10" fontId="49" fillId="25" borderId="46" xfId="44" applyNumberFormat="1" applyFont="1" applyFill="1" applyBorder="1" applyAlignment="1">
      <alignment horizontal="center" vertical="center"/>
    </xf>
    <xf numFmtId="10" fontId="50" fillId="0" borderId="0" xfId="0" applyNumberFormat="1" applyFont="1" applyFill="1" applyBorder="1" applyAlignment="1">
      <alignment vertical="center"/>
    </xf>
    <xf numFmtId="0" fontId="22" fillId="0" borderId="25" xfId="0" applyFont="1" applyFill="1" applyBorder="1" applyAlignment="1">
      <alignment horizontal="right"/>
    </xf>
    <xf numFmtId="164" fontId="2" fillId="0" borderId="76" xfId="3" applyFont="1" applyFill="1" applyBorder="1" applyAlignment="1">
      <alignment vertical="center"/>
    </xf>
    <xf numFmtId="44" fontId="28" fillId="19" borderId="77" xfId="8" applyFont="1" applyFill="1" applyBorder="1"/>
    <xf numFmtId="164" fontId="2" fillId="0" borderId="78" xfId="4" applyFont="1" applyFill="1" applyBorder="1" applyAlignment="1">
      <alignment horizontal="right" vertical="center"/>
    </xf>
    <xf numFmtId="0" fontId="2" fillId="0" borderId="76" xfId="2" applyFont="1" applyFill="1" applyBorder="1" applyAlignment="1">
      <alignment vertical="center"/>
    </xf>
    <xf numFmtId="44" fontId="1" fillId="0" borderId="78" xfId="8" applyFont="1" applyFill="1" applyBorder="1" applyAlignment="1">
      <alignment vertical="center" wrapText="1"/>
    </xf>
    <xf numFmtId="164" fontId="2" fillId="0" borderId="74" xfId="4" applyFont="1" applyFill="1" applyBorder="1" applyAlignment="1">
      <alignment horizontal="right" vertical="center"/>
    </xf>
    <xf numFmtId="164" fontId="2" fillId="0" borderId="79" xfId="4" applyFont="1" applyFill="1" applyBorder="1" applyAlignment="1">
      <alignment horizontal="right" vertical="center"/>
    </xf>
    <xf numFmtId="164" fontId="2" fillId="0" borderId="0" xfId="4" applyFont="1" applyFill="1" applyBorder="1" applyAlignment="1">
      <alignment horizontal="right" vertical="center"/>
    </xf>
    <xf numFmtId="44" fontId="1" fillId="0" borderId="1" xfId="8" applyFont="1" applyFill="1" applyBorder="1" applyAlignment="1">
      <alignment horizontal="center" vertical="center"/>
    </xf>
    <xf numFmtId="0" fontId="2" fillId="21" borderId="25" xfId="0" applyNumberFormat="1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/>
    </xf>
    <xf numFmtId="43" fontId="49" fillId="25" borderId="47" xfId="0" applyNumberFormat="1" applyFont="1" applyFill="1" applyBorder="1" applyAlignment="1">
      <alignment horizontal="center" vertical="center"/>
    </xf>
    <xf numFmtId="0" fontId="51" fillId="0" borderId="0" xfId="58"/>
    <xf numFmtId="0" fontId="53" fillId="0" borderId="0" xfId="58" applyFont="1"/>
    <xf numFmtId="0" fontId="51" fillId="0" borderId="84" xfId="58" applyBorder="1"/>
    <xf numFmtId="0" fontId="51" fillId="0" borderId="0" xfId="58" applyBorder="1"/>
    <xf numFmtId="0" fontId="51" fillId="0" borderId="85" xfId="58" applyBorder="1"/>
    <xf numFmtId="0" fontId="52" fillId="0" borderId="86" xfId="58" applyFont="1" applyBorder="1" applyAlignment="1">
      <alignment horizontal="center" vertical="center"/>
    </xf>
    <xf numFmtId="0" fontId="54" fillId="0" borderId="87" xfId="58" applyFont="1" applyBorder="1" applyAlignment="1">
      <alignment horizontal="center" vertical="center"/>
    </xf>
    <xf numFmtId="0" fontId="55" fillId="0" borderId="88" xfId="58" applyFont="1" applyBorder="1" applyAlignment="1">
      <alignment horizontal="center" vertical="center"/>
    </xf>
    <xf numFmtId="0" fontId="52" fillId="0" borderId="89" xfId="58" applyFont="1" applyBorder="1" applyAlignment="1">
      <alignment horizontal="center" vertical="center"/>
    </xf>
    <xf numFmtId="0" fontId="56" fillId="0" borderId="89" xfId="58" applyFont="1" applyBorder="1" applyAlignment="1">
      <alignment horizontal="left" vertical="center" indent="1"/>
    </xf>
    <xf numFmtId="0" fontId="52" fillId="0" borderId="89" xfId="58" applyFont="1" applyBorder="1" applyAlignment="1">
      <alignment vertical="center"/>
    </xf>
    <xf numFmtId="0" fontId="57" fillId="0" borderId="89" xfId="58" applyFont="1" applyBorder="1" applyAlignment="1">
      <alignment horizontal="left" vertical="center" indent="1"/>
    </xf>
    <xf numFmtId="170" fontId="52" fillId="0" borderId="89" xfId="56" applyNumberFormat="1" applyFont="1" applyFill="1" applyBorder="1" applyAlignment="1" applyProtection="1">
      <alignment horizontal="center" vertical="center"/>
    </xf>
    <xf numFmtId="170" fontId="52" fillId="0" borderId="86" xfId="56" applyNumberFormat="1" applyFont="1" applyFill="1" applyBorder="1" applyAlignment="1" applyProtection="1">
      <alignment horizontal="center" vertical="center"/>
    </xf>
    <xf numFmtId="0" fontId="51" fillId="0" borderId="88" xfId="58" applyBorder="1"/>
    <xf numFmtId="0" fontId="57" fillId="0" borderId="89" xfId="58" applyFont="1" applyFill="1" applyBorder="1" applyAlignment="1">
      <alignment horizontal="left" vertical="center" indent="1"/>
    </xf>
    <xf numFmtId="170" fontId="52" fillId="0" borderId="86" xfId="58" applyNumberFormat="1" applyFont="1" applyBorder="1" applyAlignment="1">
      <alignment horizontal="center" vertical="center"/>
    </xf>
    <xf numFmtId="10" fontId="59" fillId="0" borderId="86" xfId="44" applyNumberFormat="1" applyFont="1" applyFill="1" applyBorder="1" applyAlignment="1" applyProtection="1">
      <alignment horizontal="center" vertical="center"/>
    </xf>
    <xf numFmtId="44" fontId="28" fillId="0" borderId="77" xfId="8" applyFont="1" applyFill="1" applyBorder="1"/>
    <xf numFmtId="0" fontId="33" fillId="0" borderId="0" xfId="0" applyFont="1"/>
    <xf numFmtId="9" fontId="0" fillId="0" borderId="0" xfId="0" applyNumberFormat="1"/>
    <xf numFmtId="0" fontId="2" fillId="28" borderId="1" xfId="0" applyFont="1" applyFill="1" applyBorder="1" applyAlignment="1">
      <alignment horizontal="center" vertical="center" wrapText="1"/>
    </xf>
    <xf numFmtId="0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1" fontId="0" fillId="0" borderId="1" xfId="56" applyNumberFormat="1" applyFont="1" applyBorder="1"/>
    <xf numFmtId="0" fontId="0" fillId="28" borderId="1" xfId="0" applyFill="1" applyBorder="1" applyAlignment="1">
      <alignment horizontal="center"/>
    </xf>
    <xf numFmtId="0" fontId="0" fillId="28" borderId="1" xfId="0" applyFill="1" applyBorder="1" applyAlignment="1"/>
    <xf numFmtId="164" fontId="2" fillId="28" borderId="1" xfId="56" applyNumberFormat="1" applyFont="1" applyFill="1" applyBorder="1" applyAlignment="1">
      <alignment horizontal="center"/>
    </xf>
    <xf numFmtId="164" fontId="2" fillId="28" borderId="1" xfId="56" applyNumberFormat="1" applyFont="1" applyFill="1" applyBorder="1"/>
    <xf numFmtId="0" fontId="26" fillId="0" borderId="36" xfId="55" applyFont="1" applyFill="1" applyBorder="1" applyAlignment="1">
      <alignment horizontal="left" vertical="center" wrapText="1"/>
    </xf>
    <xf numFmtId="0" fontId="26" fillId="0" borderId="24" xfId="55" applyFont="1" applyFill="1" applyBorder="1" applyAlignment="1">
      <alignment horizontal="left" vertical="center" wrapText="1"/>
    </xf>
    <xf numFmtId="4" fontId="25" fillId="0" borderId="38" xfId="55" applyNumberFormat="1" applyFont="1" applyFill="1" applyBorder="1" applyAlignment="1">
      <alignment horizontal="center" vertical="center"/>
    </xf>
    <xf numFmtId="0" fontId="25" fillId="0" borderId="39" xfId="55" applyFont="1" applyFill="1" applyBorder="1" applyAlignment="1">
      <alignment horizontal="center" vertical="center"/>
    </xf>
    <xf numFmtId="0" fontId="25" fillId="0" borderId="40" xfId="55" applyFont="1" applyFill="1" applyBorder="1" applyAlignment="1">
      <alignment horizontal="center" vertical="center"/>
    </xf>
    <xf numFmtId="0" fontId="24" fillId="0" borderId="36" xfId="0" applyFont="1" applyFill="1" applyBorder="1" applyAlignment="1">
      <alignment vertical="center" wrapText="1"/>
    </xf>
    <xf numFmtId="0" fontId="24" fillId="0" borderId="24" xfId="0" applyFont="1" applyFill="1" applyBorder="1" applyAlignment="1">
      <alignment vertical="center" wrapText="1"/>
    </xf>
    <xf numFmtId="0" fontId="24" fillId="0" borderId="37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wrapText="1"/>
    </xf>
    <xf numFmtId="0" fontId="0" fillId="28" borderId="1" xfId="0" applyFill="1" applyBorder="1" applyAlignment="1">
      <alignment horizontal="center"/>
    </xf>
    <xf numFmtId="0" fontId="0" fillId="21" borderId="1" xfId="0" applyFill="1" applyBorder="1" applyAlignment="1">
      <alignment horizontal="left" wrapText="1"/>
    </xf>
    <xf numFmtId="0" fontId="2" fillId="21" borderId="1" xfId="0" applyFont="1" applyFill="1" applyBorder="1" applyAlignment="1">
      <alignment horizontal="center" wrapText="1"/>
    </xf>
    <xf numFmtId="0" fontId="2" fillId="28" borderId="25" xfId="0" applyFont="1" applyFill="1" applyBorder="1" applyAlignment="1">
      <alignment horizontal="left" vertical="center" wrapText="1"/>
    </xf>
    <xf numFmtId="0" fontId="2" fillId="28" borderId="24" xfId="0" applyFont="1" applyFill="1" applyBorder="1" applyAlignment="1">
      <alignment horizontal="left" vertical="center" wrapText="1"/>
    </xf>
    <xf numFmtId="0" fontId="2" fillId="28" borderId="26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2" fillId="20" borderId="25" xfId="0" applyFont="1" applyFill="1" applyBorder="1" applyAlignment="1">
      <alignment horizontal="center" vertical="center"/>
    </xf>
    <xf numFmtId="0" fontId="2" fillId="20" borderId="26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left" wrapText="1"/>
    </xf>
    <xf numFmtId="0" fontId="2" fillId="22" borderId="28" xfId="0" applyFont="1" applyFill="1" applyBorder="1" applyAlignment="1">
      <alignment horizontal="left" wrapText="1"/>
    </xf>
    <xf numFmtId="0" fontId="2" fillId="21" borderId="25" xfId="0" applyNumberFormat="1" applyFont="1" applyFill="1" applyBorder="1" applyAlignment="1">
      <alignment horizontal="center" vertical="center" wrapText="1"/>
    </xf>
    <xf numFmtId="0" fontId="2" fillId="21" borderId="26" xfId="0" applyNumberFormat="1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left" wrapText="1"/>
    </xf>
    <xf numFmtId="0" fontId="41" fillId="24" borderId="36" xfId="0" applyFont="1" applyFill="1" applyBorder="1" applyAlignment="1">
      <alignment horizontal="center" vertical="center"/>
    </xf>
    <xf numFmtId="0" fontId="42" fillId="24" borderId="24" xfId="0" applyFont="1" applyFill="1" applyBorder="1" applyAlignment="1">
      <alignment horizontal="center" vertical="center"/>
    </xf>
    <xf numFmtId="4" fontId="34" fillId="0" borderId="10" xfId="0" applyNumberFormat="1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left" vertical="center" wrapText="1"/>
    </xf>
    <xf numFmtId="0" fontId="34" fillId="0" borderId="50" xfId="0" applyFont="1" applyBorder="1" applyAlignment="1">
      <alignment horizontal="left" vertical="center" wrapText="1"/>
    </xf>
    <xf numFmtId="0" fontId="34" fillId="0" borderId="51" xfId="0" applyFont="1" applyBorder="1" applyAlignment="1">
      <alignment horizontal="left" vertical="center" wrapText="1"/>
    </xf>
    <xf numFmtId="0" fontId="34" fillId="0" borderId="57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11" xfId="0" applyFont="1" applyBorder="1" applyAlignment="1">
      <alignment horizontal="left" vertical="center" wrapText="1"/>
    </xf>
    <xf numFmtId="0" fontId="39" fillId="0" borderId="10" xfId="0" applyFont="1" applyBorder="1" applyAlignment="1">
      <alignment horizontal="left"/>
    </xf>
    <xf numFmtId="0" fontId="39" fillId="0" borderId="0" xfId="0" applyFont="1" applyBorder="1" applyAlignment="1">
      <alignment horizontal="left"/>
    </xf>
    <xf numFmtId="0" fontId="40" fillId="0" borderId="50" xfId="0" applyFont="1" applyBorder="1" applyAlignment="1">
      <alignment horizontal="left"/>
    </xf>
    <xf numFmtId="0" fontId="40" fillId="0" borderId="51" xfId="0" applyFont="1" applyBorder="1" applyAlignment="1">
      <alignment horizontal="left"/>
    </xf>
    <xf numFmtId="0" fontId="34" fillId="0" borderId="49" xfId="0" applyFont="1" applyBorder="1" applyAlignment="1">
      <alignment horizontal="center" vertical="center"/>
    </xf>
    <xf numFmtId="0" fontId="34" fillId="0" borderId="53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52" xfId="0" applyFont="1" applyBorder="1" applyAlignment="1">
      <alignment horizontal="center" vertical="center"/>
    </xf>
    <xf numFmtId="49" fontId="45" fillId="0" borderId="10" xfId="0" applyNumberFormat="1" applyFont="1" applyBorder="1" applyAlignment="1">
      <alignment horizontal="left" vertical="center" wrapText="1"/>
    </xf>
    <xf numFmtId="49" fontId="45" fillId="0" borderId="0" xfId="0" applyNumberFormat="1" applyFont="1" applyBorder="1" applyAlignment="1">
      <alignment horizontal="left" vertical="center" wrapText="1"/>
    </xf>
    <xf numFmtId="49" fontId="45" fillId="0" borderId="81" xfId="0" applyNumberFormat="1" applyFont="1" applyBorder="1" applyAlignment="1">
      <alignment horizontal="left" vertical="center" wrapText="1"/>
    </xf>
    <xf numFmtId="49" fontId="45" fillId="0" borderId="2" xfId="0" applyNumberFormat="1" applyFont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5" fillId="0" borderId="80" xfId="0" applyNumberFormat="1" applyFont="1" applyBorder="1" applyAlignment="1">
      <alignment horizontal="left" vertical="center" wrapText="1"/>
    </xf>
    <xf numFmtId="14" fontId="47" fillId="25" borderId="7" xfId="0" applyNumberFormat="1" applyFont="1" applyFill="1" applyBorder="1" applyAlignment="1">
      <alignment horizontal="center" vertical="center"/>
    </xf>
    <xf numFmtId="14" fontId="47" fillId="25" borderId="9" xfId="0" applyNumberFormat="1" applyFont="1" applyFill="1" applyBorder="1" applyAlignment="1">
      <alignment horizontal="center" vertical="center"/>
    </xf>
    <xf numFmtId="0" fontId="50" fillId="27" borderId="2" xfId="0" applyFont="1" applyFill="1" applyBorder="1" applyAlignment="1">
      <alignment horizontal="center" vertical="center"/>
    </xf>
    <xf numFmtId="0" fontId="50" fillId="27" borderId="3" xfId="0" applyFont="1" applyFill="1" applyBorder="1" applyAlignment="1">
      <alignment horizontal="center" vertical="center"/>
    </xf>
    <xf numFmtId="0" fontId="50" fillId="27" borderId="50" xfId="0" applyFont="1" applyFill="1" applyBorder="1" applyAlignment="1">
      <alignment horizontal="center" vertical="center"/>
    </xf>
    <xf numFmtId="0" fontId="50" fillId="27" borderId="51" xfId="0" applyFont="1" applyFill="1" applyBorder="1" applyAlignment="1">
      <alignment horizontal="center" vertical="center"/>
    </xf>
    <xf numFmtId="43" fontId="50" fillId="27" borderId="75" xfId="0" applyNumberFormat="1" applyFont="1" applyFill="1" applyBorder="1" applyAlignment="1">
      <alignment vertical="center"/>
    </xf>
    <xf numFmtId="43" fontId="50" fillId="27" borderId="45" xfId="0" applyNumberFormat="1" applyFont="1" applyFill="1" applyBorder="1" applyAlignment="1">
      <alignment vertical="center"/>
    </xf>
    <xf numFmtId="10" fontId="50" fillId="27" borderId="42" xfId="0" applyNumberFormat="1" applyFont="1" applyFill="1" applyBorder="1" applyAlignment="1">
      <alignment horizontal="center" vertical="center"/>
    </xf>
    <xf numFmtId="10" fontId="50" fillId="27" borderId="29" xfId="0" applyNumberFormat="1" applyFont="1" applyFill="1" applyBorder="1" applyAlignment="1">
      <alignment horizontal="center" vertical="center"/>
    </xf>
    <xf numFmtId="0" fontId="46" fillId="0" borderId="10" xfId="0" applyFont="1" applyBorder="1" applyAlignment="1">
      <alignment horizontal="left" vertical="center"/>
    </xf>
    <xf numFmtId="0" fontId="46" fillId="0" borderId="0" xfId="0" applyFont="1" applyBorder="1" applyAlignment="1">
      <alignment horizontal="left" vertical="center"/>
    </xf>
    <xf numFmtId="0" fontId="46" fillId="0" borderId="81" xfId="0" applyFont="1" applyBorder="1" applyAlignment="1">
      <alignment horizontal="left" vertical="center"/>
    </xf>
    <xf numFmtId="0" fontId="2" fillId="0" borderId="50" xfId="0" applyFont="1" applyBorder="1" applyAlignment="1">
      <alignment horizontal="left"/>
    </xf>
    <xf numFmtId="0" fontId="2" fillId="0" borderId="51" xfId="0" applyFont="1" applyBorder="1" applyAlignment="1">
      <alignment horizontal="left"/>
    </xf>
    <xf numFmtId="0" fontId="2" fillId="0" borderId="82" xfId="0" applyFont="1" applyBorder="1" applyAlignment="1">
      <alignment horizontal="left"/>
    </xf>
    <xf numFmtId="0" fontId="47" fillId="0" borderId="49" xfId="0" applyFont="1" applyBorder="1" applyAlignment="1">
      <alignment horizontal="center" vertical="center" wrapText="1"/>
    </xf>
    <xf numFmtId="0" fontId="47" fillId="0" borderId="52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47" fillId="0" borderId="50" xfId="0" applyFont="1" applyBorder="1" applyAlignment="1">
      <alignment horizontal="center" vertical="center" wrapText="1"/>
    </xf>
    <xf numFmtId="0" fontId="47" fillId="25" borderId="7" xfId="0" applyFont="1" applyFill="1" applyBorder="1" applyAlignment="1">
      <alignment horizontal="center" vertical="center"/>
    </xf>
    <xf numFmtId="0" fontId="47" fillId="25" borderId="9" xfId="0" applyFont="1" applyFill="1" applyBorder="1" applyAlignment="1">
      <alignment horizontal="center" vertical="center"/>
    </xf>
    <xf numFmtId="0" fontId="58" fillId="0" borderId="86" xfId="58" applyFont="1" applyBorder="1" applyAlignment="1">
      <alignment horizontal="center" vertical="center"/>
    </xf>
    <xf numFmtId="0" fontId="55" fillId="0" borderId="90" xfId="58" applyFont="1" applyBorder="1" applyAlignment="1">
      <alignment horizontal="center"/>
    </xf>
    <xf numFmtId="0" fontId="52" fillId="0" borderId="0" xfId="58" applyFont="1" applyBorder="1" applyAlignment="1">
      <alignment horizontal="center"/>
    </xf>
    <xf numFmtId="0" fontId="52" fillId="0" borderId="83" xfId="58" applyFont="1" applyBorder="1" applyAlignment="1">
      <alignment horizontal="center" wrapText="1"/>
    </xf>
    <xf numFmtId="0" fontId="52" fillId="0" borderId="86" xfId="58" applyFont="1" applyBorder="1" applyAlignment="1">
      <alignment horizontal="center" vertical="center"/>
    </xf>
    <xf numFmtId="0" fontId="33" fillId="0" borderId="0" xfId="0" applyFont="1" applyAlignment="1">
      <alignment horizontal="center"/>
    </xf>
  </cellXfs>
  <cellStyles count="59">
    <cellStyle name="20% - Ênfase1 2" xfId="10"/>
    <cellStyle name="20% - Ênfase2 2" xfId="11"/>
    <cellStyle name="20% - Ênfase3 2" xfId="12"/>
    <cellStyle name="20% - Ênfase4 2" xfId="13"/>
    <cellStyle name="20% - Ênfase5 2" xfId="14"/>
    <cellStyle name="20% - Ênfase6 2" xfId="15"/>
    <cellStyle name="40% - Ênfase1 2" xfId="16"/>
    <cellStyle name="40% - Ênfase2 2" xfId="17"/>
    <cellStyle name="40% - Ênfase3 2" xfId="18"/>
    <cellStyle name="40% - Ênfase4 2" xfId="19"/>
    <cellStyle name="40% - Ênfase5 2" xfId="20"/>
    <cellStyle name="40% - Ênfase6 2" xfId="21"/>
    <cellStyle name="60% - Ênfase1 2" xfId="22"/>
    <cellStyle name="60% - Ênfase2 2" xfId="23"/>
    <cellStyle name="60% - Ênfase3 2" xfId="24"/>
    <cellStyle name="60% - Ênfase4 2" xfId="25"/>
    <cellStyle name="60% - Ênfase5 2" xfId="26"/>
    <cellStyle name="60% - Ênfase6 2" xfId="27"/>
    <cellStyle name="Bom 2" xfId="28"/>
    <cellStyle name="Cálculo 2" xfId="29"/>
    <cellStyle name="Célula de Verificação 2" xfId="30"/>
    <cellStyle name="Célula Vinculada 2" xfId="31"/>
    <cellStyle name="Comma0" xfId="32"/>
    <cellStyle name="Currency0" xfId="33"/>
    <cellStyle name="Ênfase1 2" xfId="34"/>
    <cellStyle name="Ênfase2 2" xfId="35"/>
    <cellStyle name="Ênfase3 2" xfId="36"/>
    <cellStyle name="Ênfase4 2" xfId="37"/>
    <cellStyle name="Ênfase5 2" xfId="38"/>
    <cellStyle name="Ênfase6 2" xfId="39"/>
    <cellStyle name="Entrada 2" xfId="40"/>
    <cellStyle name="Excel Built-in Normal" xfId="58"/>
    <cellStyle name="Incorreto 2" xfId="41"/>
    <cellStyle name="Moeda" xfId="8" builtinId="4"/>
    <cellStyle name="Moeda 2" xfId="57"/>
    <cellStyle name="Neutra 2" xfId="42"/>
    <cellStyle name="NívelCol_1" xfId="1" builtinId="2" iLevel="0"/>
    <cellStyle name="Normal" xfId="0" builtinId="0"/>
    <cellStyle name="Normal 2" xfId="2"/>
    <cellStyle name="Normal 3" xfId="9"/>
    <cellStyle name="Normal_Planilha Casa A=50,00 m²" xfId="55"/>
    <cellStyle name="Nota 2" xfId="43"/>
    <cellStyle name="Porcentagem 2" xfId="44"/>
    <cellStyle name="Saída 2" xfId="45"/>
    <cellStyle name="Separador de milhares" xfId="56" builtinId="3"/>
    <cellStyle name="Separador de milhares 2" xfId="46"/>
    <cellStyle name="Texto de Aviso 2" xfId="47"/>
    <cellStyle name="Texto Explicativo 2" xfId="48"/>
    <cellStyle name="Título 1 2" xfId="50"/>
    <cellStyle name="Título 2 2" xfId="51"/>
    <cellStyle name="Título 3 2" xfId="52"/>
    <cellStyle name="Título 4 2" xfId="53"/>
    <cellStyle name="Título 5" xfId="49"/>
    <cellStyle name="Total 2" xfId="54"/>
    <cellStyle name="Vírgula 2" xfId="4"/>
    <cellStyle name="Vírgula 3 2" xfId="6"/>
    <cellStyle name="Vírgula 4" xfId="7"/>
    <cellStyle name="Vírgula 5" xfId="3"/>
    <cellStyle name="Vírgula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lh3.googleusercontent.com/_eqt8Uaa-wMKxZD6-oJVc3pqm9GdZYt_Ri7C15U6HYeOOiEnf3-DAMHtsoFGAUcL8F-lMxdm7yNt0emn8uSKBP8FEgQl-Hiju7NAFRp0w6fsLlY9Zl1LNgabZofaARi5n8TahTi1RzNPmqU-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171450</xdr:rowOff>
    </xdr:from>
    <xdr:to>
      <xdr:col>2</xdr:col>
      <xdr:colOff>944880</xdr:colOff>
      <xdr:row>5</xdr:row>
      <xdr:rowOff>142875</xdr:rowOff>
    </xdr:to>
    <xdr:pic>
      <xdr:nvPicPr>
        <xdr:cNvPr id="2" name="Imagem 1" descr="LOGO PREF-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620" y="171450"/>
          <a:ext cx="2674620" cy="94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1628775</xdr:colOff>
      <xdr:row>4</xdr:row>
      <xdr:rowOff>0</xdr:rowOff>
    </xdr:from>
    <xdr:ext cx="184731" cy="264560"/>
    <xdr:sp macro="" textlink="">
      <xdr:nvSpPr>
        <xdr:cNvPr id="2" name="CaixaDeTexto 1"/>
        <xdr:cNvSpPr txBox="1"/>
      </xdr:nvSpPr>
      <xdr:spPr>
        <a:xfrm>
          <a:off x="2371725" y="15115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4</xdr:row>
      <xdr:rowOff>0</xdr:rowOff>
    </xdr:from>
    <xdr:ext cx="184731" cy="264560"/>
    <xdr:sp macro="" textlink="">
      <xdr:nvSpPr>
        <xdr:cNvPr id="3" name="CaixaDeTexto 2"/>
        <xdr:cNvSpPr txBox="1"/>
      </xdr:nvSpPr>
      <xdr:spPr>
        <a:xfrm>
          <a:off x="2371725" y="15115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4</xdr:row>
      <xdr:rowOff>0</xdr:rowOff>
    </xdr:from>
    <xdr:ext cx="184731" cy="264560"/>
    <xdr:sp macro="" textlink="">
      <xdr:nvSpPr>
        <xdr:cNvPr id="4" name="CaixaDeTexto 3"/>
        <xdr:cNvSpPr txBox="1"/>
      </xdr:nvSpPr>
      <xdr:spPr>
        <a:xfrm>
          <a:off x="2371725" y="15115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12</xdr:row>
      <xdr:rowOff>0</xdr:rowOff>
    </xdr:from>
    <xdr:ext cx="184731" cy="264560"/>
    <xdr:sp macro="" textlink="">
      <xdr:nvSpPr>
        <xdr:cNvPr id="5" name="CaixaDeTexto 4"/>
        <xdr:cNvSpPr txBox="1"/>
      </xdr:nvSpPr>
      <xdr:spPr>
        <a:xfrm>
          <a:off x="2143125" y="105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12</xdr:row>
      <xdr:rowOff>0</xdr:rowOff>
    </xdr:from>
    <xdr:ext cx="184731" cy="264560"/>
    <xdr:sp macro="" textlink="">
      <xdr:nvSpPr>
        <xdr:cNvPr id="6" name="CaixaDeTexto 5"/>
        <xdr:cNvSpPr txBox="1"/>
      </xdr:nvSpPr>
      <xdr:spPr>
        <a:xfrm>
          <a:off x="2143125" y="105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12</xdr:row>
      <xdr:rowOff>0</xdr:rowOff>
    </xdr:from>
    <xdr:ext cx="184731" cy="264560"/>
    <xdr:sp macro="" textlink="">
      <xdr:nvSpPr>
        <xdr:cNvPr id="7" name="CaixaDeTexto 6"/>
        <xdr:cNvSpPr txBox="1"/>
      </xdr:nvSpPr>
      <xdr:spPr>
        <a:xfrm>
          <a:off x="2143125" y="105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18</xdr:row>
      <xdr:rowOff>0</xdr:rowOff>
    </xdr:from>
    <xdr:ext cx="184731" cy="264560"/>
    <xdr:sp macro="" textlink="">
      <xdr:nvSpPr>
        <xdr:cNvPr id="8" name="CaixaDeTexto 7"/>
        <xdr:cNvSpPr txBox="1"/>
      </xdr:nvSpPr>
      <xdr:spPr>
        <a:xfrm>
          <a:off x="2143125" y="105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18</xdr:row>
      <xdr:rowOff>0</xdr:rowOff>
    </xdr:from>
    <xdr:ext cx="184731" cy="264560"/>
    <xdr:sp macro="" textlink="">
      <xdr:nvSpPr>
        <xdr:cNvPr id="9" name="CaixaDeTexto 8"/>
        <xdr:cNvSpPr txBox="1"/>
      </xdr:nvSpPr>
      <xdr:spPr>
        <a:xfrm>
          <a:off x="2143125" y="105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18</xdr:row>
      <xdr:rowOff>0</xdr:rowOff>
    </xdr:from>
    <xdr:ext cx="184731" cy="264560"/>
    <xdr:sp macro="" textlink="">
      <xdr:nvSpPr>
        <xdr:cNvPr id="10" name="CaixaDeTexto 9"/>
        <xdr:cNvSpPr txBox="1"/>
      </xdr:nvSpPr>
      <xdr:spPr>
        <a:xfrm>
          <a:off x="2143125" y="1057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25</xdr:row>
      <xdr:rowOff>0</xdr:rowOff>
    </xdr:from>
    <xdr:ext cx="184731" cy="264560"/>
    <xdr:sp macro="" textlink="">
      <xdr:nvSpPr>
        <xdr:cNvPr id="11" name="CaixaDeTexto 10"/>
        <xdr:cNvSpPr txBox="1"/>
      </xdr:nvSpPr>
      <xdr:spPr>
        <a:xfrm>
          <a:off x="2143125" y="361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25</xdr:row>
      <xdr:rowOff>0</xdr:rowOff>
    </xdr:from>
    <xdr:ext cx="184731" cy="264560"/>
    <xdr:sp macro="" textlink="">
      <xdr:nvSpPr>
        <xdr:cNvPr id="12" name="CaixaDeTexto 11"/>
        <xdr:cNvSpPr txBox="1"/>
      </xdr:nvSpPr>
      <xdr:spPr>
        <a:xfrm>
          <a:off x="2143125" y="361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1628775</xdr:colOff>
      <xdr:row>25</xdr:row>
      <xdr:rowOff>0</xdr:rowOff>
    </xdr:from>
    <xdr:ext cx="184731" cy="264560"/>
    <xdr:sp macro="" textlink="">
      <xdr:nvSpPr>
        <xdr:cNvPr id="13" name="CaixaDeTexto 12"/>
        <xdr:cNvSpPr txBox="1"/>
      </xdr:nvSpPr>
      <xdr:spPr>
        <a:xfrm>
          <a:off x="2143125" y="361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1628775</xdr:colOff>
      <xdr:row>29</xdr:row>
      <xdr:rowOff>0</xdr:rowOff>
    </xdr:from>
    <xdr:ext cx="184731" cy="264560"/>
    <xdr:sp macro="" textlink="">
      <xdr:nvSpPr>
        <xdr:cNvPr id="14" name="CaixaDeTexto 13"/>
        <xdr:cNvSpPr txBox="1"/>
      </xdr:nvSpPr>
      <xdr:spPr>
        <a:xfrm>
          <a:off x="5010150" y="233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57150</xdr:rowOff>
    </xdr:from>
    <xdr:to>
      <xdr:col>2</xdr:col>
      <xdr:colOff>2724150</xdr:colOff>
      <xdr:row>3</xdr:row>
      <xdr:rowOff>181719</xdr:rowOff>
    </xdr:to>
    <xdr:pic>
      <xdr:nvPicPr>
        <xdr:cNvPr id="2" name="Imagem 2" descr="Brasão Várzea Grande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91325" y="57150"/>
          <a:ext cx="2428875" cy="810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962025</xdr:colOff>
      <xdr:row>0</xdr:row>
      <xdr:rowOff>19050</xdr:rowOff>
    </xdr:from>
    <xdr:to>
      <xdr:col>4</xdr:col>
      <xdr:colOff>530225</xdr:colOff>
      <xdr:row>4</xdr:row>
      <xdr:rowOff>23673</xdr:rowOff>
    </xdr:to>
    <xdr:pic>
      <xdr:nvPicPr>
        <xdr:cNvPr id="2" name="Imagem 1" descr="Brasão Várzea Grand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95625" y="19050"/>
          <a:ext cx="1825625" cy="7761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0</xdr:row>
      <xdr:rowOff>114299</xdr:rowOff>
    </xdr:from>
    <xdr:to>
      <xdr:col>1</xdr:col>
      <xdr:colOff>3105150</xdr:colOff>
      <xdr:row>3</xdr:row>
      <xdr:rowOff>57149</xdr:rowOff>
    </xdr:to>
    <xdr:pic>
      <xdr:nvPicPr>
        <xdr:cNvPr id="2" name="Imagem 2" descr="LOGO PREF-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14475" y="114299"/>
          <a:ext cx="17430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view="pageBreakPreview" topLeftCell="A76" zoomScaleSheetLayoutView="100" workbookViewId="0">
      <selection activeCell="F85" sqref="F85"/>
    </sheetView>
  </sheetViews>
  <sheetFormatPr defaultRowHeight="15"/>
  <cols>
    <col min="2" max="2" width="16.42578125" customWidth="1"/>
    <col min="3" max="3" width="14" customWidth="1"/>
    <col min="4" max="4" width="63.5703125" customWidth="1"/>
    <col min="5" max="5" width="11" customWidth="1"/>
    <col min="6" max="6" width="17.140625" customWidth="1"/>
    <col min="7" max="8" width="18" customWidth="1"/>
    <col min="9" max="9" width="20.5703125" customWidth="1"/>
  </cols>
  <sheetData>
    <row r="1" spans="1:10">
      <c r="A1" s="51"/>
      <c r="B1" s="52"/>
      <c r="C1" s="52"/>
      <c r="D1" s="52"/>
      <c r="E1" s="52"/>
      <c r="F1" s="52"/>
      <c r="G1" s="52"/>
      <c r="H1" s="52"/>
      <c r="I1" s="53"/>
    </row>
    <row r="2" spans="1:10">
      <c r="A2" s="54"/>
      <c r="B2" s="13"/>
      <c r="C2" s="13"/>
      <c r="D2" s="13"/>
      <c r="E2" s="13"/>
      <c r="F2" s="13"/>
      <c r="G2" s="13"/>
      <c r="H2" s="13"/>
      <c r="I2" s="55"/>
    </row>
    <row r="3" spans="1:10">
      <c r="A3" s="54"/>
      <c r="B3" s="13"/>
      <c r="C3" s="13"/>
      <c r="D3" s="13"/>
      <c r="E3" s="13"/>
      <c r="F3" s="13"/>
      <c r="G3" s="13"/>
      <c r="H3" s="13"/>
      <c r="I3" s="55"/>
    </row>
    <row r="4" spans="1:10" ht="16.5">
      <c r="A4" s="54"/>
      <c r="B4" s="13"/>
      <c r="C4" s="13"/>
      <c r="D4" s="1" t="s">
        <v>22</v>
      </c>
      <c r="E4" s="1"/>
      <c r="F4" s="1"/>
      <c r="G4" s="1"/>
      <c r="H4" s="2"/>
      <c r="I4" s="55"/>
    </row>
    <row r="5" spans="1:10" ht="16.5">
      <c r="A5" s="54"/>
      <c r="B5" s="13"/>
      <c r="C5" s="13"/>
      <c r="D5" s="1" t="s">
        <v>75</v>
      </c>
      <c r="E5" s="1"/>
      <c r="F5" s="1"/>
      <c r="G5" s="1"/>
      <c r="H5" s="2"/>
      <c r="I5" s="55"/>
    </row>
    <row r="6" spans="1:10">
      <c r="A6" s="54"/>
      <c r="B6" s="13"/>
      <c r="C6" s="13"/>
      <c r="D6" s="13"/>
      <c r="E6" s="13"/>
      <c r="F6" s="13"/>
      <c r="G6" s="13"/>
      <c r="H6" s="13"/>
      <c r="I6" s="55"/>
    </row>
    <row r="7" spans="1:10" ht="15.75">
      <c r="A7" s="56" t="s">
        <v>18</v>
      </c>
      <c r="B7" s="14" t="s">
        <v>226</v>
      </c>
      <c r="C7" s="15"/>
      <c r="D7" s="16"/>
      <c r="E7" s="17"/>
      <c r="F7" s="18"/>
      <c r="G7" s="9" t="s">
        <v>20</v>
      </c>
      <c r="H7" s="212"/>
      <c r="I7" s="57">
        <v>0.28239999999999998</v>
      </c>
    </row>
    <row r="8" spans="1:10" ht="15.75">
      <c r="A8" s="56" t="s">
        <v>29</v>
      </c>
      <c r="B8" s="14" t="s">
        <v>34</v>
      </c>
      <c r="C8" s="14"/>
      <c r="D8" s="19"/>
      <c r="E8" s="17"/>
      <c r="F8" s="17"/>
      <c r="G8" s="9" t="s">
        <v>21</v>
      </c>
      <c r="H8" s="212"/>
      <c r="I8" s="57">
        <v>0.90010000000000001</v>
      </c>
    </row>
    <row r="9" spans="1:10">
      <c r="A9" s="58" t="s">
        <v>19</v>
      </c>
      <c r="B9" s="20">
        <v>43349</v>
      </c>
      <c r="C9" s="19"/>
      <c r="D9" s="19"/>
      <c r="E9" s="17"/>
      <c r="F9" s="17"/>
      <c r="G9" s="21" t="s">
        <v>232</v>
      </c>
      <c r="H9" s="223" t="s">
        <v>231</v>
      </c>
      <c r="I9" s="59" t="s">
        <v>76</v>
      </c>
    </row>
    <row r="10" spans="1:10" ht="37.5" customHeight="1" thickBot="1">
      <c r="A10" s="73" t="s">
        <v>0</v>
      </c>
      <c r="B10" s="74" t="s">
        <v>6</v>
      </c>
      <c r="C10" s="74" t="s">
        <v>7</v>
      </c>
      <c r="D10" s="23" t="s">
        <v>2</v>
      </c>
      <c r="E10" s="22" t="s">
        <v>1</v>
      </c>
      <c r="F10" s="22" t="s">
        <v>3</v>
      </c>
      <c r="G10" s="24" t="s">
        <v>5</v>
      </c>
      <c r="H10" s="24" t="s">
        <v>219</v>
      </c>
      <c r="I10" s="60" t="s">
        <v>4</v>
      </c>
      <c r="J10" s="3"/>
    </row>
    <row r="11" spans="1:10" ht="15.75" thickBot="1">
      <c r="A11" s="61" t="s">
        <v>8</v>
      </c>
      <c r="B11" s="25"/>
      <c r="C11" s="75"/>
      <c r="D11" s="94" t="s">
        <v>9</v>
      </c>
      <c r="E11" s="26"/>
      <c r="F11" s="27"/>
      <c r="G11" s="27"/>
      <c r="H11" s="213"/>
      <c r="I11" s="62"/>
      <c r="J11" s="4"/>
    </row>
    <row r="12" spans="1:10" ht="25.5">
      <c r="A12" s="28" t="s">
        <v>10</v>
      </c>
      <c r="B12" s="28">
        <v>93572</v>
      </c>
      <c r="C12" s="29" t="s">
        <v>11</v>
      </c>
      <c r="D12" s="30" t="s">
        <v>36</v>
      </c>
      <c r="E12" s="28" t="s">
        <v>89</v>
      </c>
      <c r="F12" s="31">
        <v>1</v>
      </c>
      <c r="G12" s="127">
        <v>3636.73</v>
      </c>
      <c r="H12" s="243">
        <f>G12</f>
        <v>3636.73</v>
      </c>
      <c r="I12" s="63">
        <f>F12*H12</f>
        <v>3636.73</v>
      </c>
      <c r="J12" s="3"/>
    </row>
    <row r="13" spans="1:10" ht="25.5">
      <c r="A13" s="28" t="s">
        <v>12</v>
      </c>
      <c r="B13" s="35">
        <v>93565</v>
      </c>
      <c r="C13" s="32" t="s">
        <v>11</v>
      </c>
      <c r="D13" s="93" t="s">
        <v>33</v>
      </c>
      <c r="E13" s="35" t="s">
        <v>89</v>
      </c>
      <c r="F13" s="84">
        <v>1</v>
      </c>
      <c r="G13" s="128">
        <v>14205.33</v>
      </c>
      <c r="H13" s="243">
        <f>G13</f>
        <v>14205.33</v>
      </c>
      <c r="I13" s="63">
        <f t="shared" ref="I13:I18" si="0">F13*H13</f>
        <v>14205.33</v>
      </c>
      <c r="J13" s="3"/>
    </row>
    <row r="14" spans="1:10" ht="25.5">
      <c r="A14" s="28" t="s">
        <v>294</v>
      </c>
      <c r="B14" s="35">
        <v>97640</v>
      </c>
      <c r="C14" s="32" t="s">
        <v>11</v>
      </c>
      <c r="D14" s="93" t="s">
        <v>37</v>
      </c>
      <c r="E14" s="35" t="s">
        <v>39</v>
      </c>
      <c r="F14" s="91">
        <v>34.99</v>
      </c>
      <c r="G14" s="128">
        <v>1.06</v>
      </c>
      <c r="H14" s="214">
        <f t="shared" ref="H14:H18" si="1">G14*1.2824</f>
        <v>1.3593440000000001</v>
      </c>
      <c r="I14" s="63">
        <f t="shared" si="0"/>
        <v>47.56344656000001</v>
      </c>
      <c r="J14" s="3"/>
    </row>
    <row r="15" spans="1:10" ht="25.5">
      <c r="A15" s="28" t="s">
        <v>40</v>
      </c>
      <c r="B15" s="35">
        <v>97633</v>
      </c>
      <c r="C15" s="32" t="s">
        <v>11</v>
      </c>
      <c r="D15" s="93" t="s">
        <v>41</v>
      </c>
      <c r="E15" s="35" t="s">
        <v>39</v>
      </c>
      <c r="F15" s="91">
        <v>118.98</v>
      </c>
      <c r="G15" s="128">
        <v>14.64</v>
      </c>
      <c r="H15" s="214">
        <f t="shared" si="1"/>
        <v>18.774336000000002</v>
      </c>
      <c r="I15" s="63">
        <f t="shared" si="0"/>
        <v>2233.7704972800002</v>
      </c>
      <c r="J15" s="3"/>
    </row>
    <row r="16" spans="1:10" ht="25.5">
      <c r="A16" s="28" t="s">
        <v>17</v>
      </c>
      <c r="B16" s="35">
        <v>97663</v>
      </c>
      <c r="C16" s="32" t="s">
        <v>11</v>
      </c>
      <c r="D16" s="93" t="s">
        <v>42</v>
      </c>
      <c r="E16" s="35" t="s">
        <v>1</v>
      </c>
      <c r="F16" s="91">
        <v>5</v>
      </c>
      <c r="G16" s="128">
        <v>8.0299999999999994</v>
      </c>
      <c r="H16" s="214">
        <f t="shared" si="1"/>
        <v>10.297671999999999</v>
      </c>
      <c r="I16" s="63">
        <f t="shared" si="0"/>
        <v>51.488359999999993</v>
      </c>
      <c r="J16" s="3"/>
    </row>
    <row r="17" spans="1:10">
      <c r="A17" s="28" t="s">
        <v>295</v>
      </c>
      <c r="B17" s="35">
        <v>72897</v>
      </c>
      <c r="C17" s="32" t="s">
        <v>11</v>
      </c>
      <c r="D17" s="36" t="s">
        <v>28</v>
      </c>
      <c r="E17" s="35" t="s">
        <v>38</v>
      </c>
      <c r="F17" s="37">
        <v>10</v>
      </c>
      <c r="G17" s="129">
        <v>17.190000000000001</v>
      </c>
      <c r="H17" s="214">
        <f t="shared" si="1"/>
        <v>22.044456</v>
      </c>
      <c r="I17" s="63">
        <f t="shared" si="0"/>
        <v>220.44456</v>
      </c>
      <c r="J17" s="3"/>
    </row>
    <row r="18" spans="1:10" ht="25.5">
      <c r="A18" s="28" t="s">
        <v>31</v>
      </c>
      <c r="B18" s="35">
        <v>72900</v>
      </c>
      <c r="C18" s="32" t="s">
        <v>11</v>
      </c>
      <c r="D18" s="36" t="s">
        <v>43</v>
      </c>
      <c r="E18" s="35" t="s">
        <v>38</v>
      </c>
      <c r="F18" s="37">
        <v>70</v>
      </c>
      <c r="G18" s="126">
        <v>5.83</v>
      </c>
      <c r="H18" s="214">
        <f t="shared" si="1"/>
        <v>7.4763919999999997</v>
      </c>
      <c r="I18" s="63">
        <f t="shared" si="0"/>
        <v>523.34744000000001</v>
      </c>
      <c r="J18" s="3"/>
    </row>
    <row r="19" spans="1:10" ht="15.75" thickBot="1">
      <c r="A19" s="124"/>
      <c r="B19" s="86"/>
      <c r="C19" s="33"/>
      <c r="D19" s="125"/>
      <c r="E19" s="86"/>
      <c r="F19" s="34"/>
      <c r="G19" s="40" t="s">
        <v>16</v>
      </c>
      <c r="H19" s="215"/>
      <c r="I19" s="65">
        <f>SUM(I12:I18)</f>
        <v>20918.674303840005</v>
      </c>
      <c r="J19" s="3"/>
    </row>
    <row r="20" spans="1:10" ht="15.75" thickBot="1">
      <c r="A20" s="66" t="s">
        <v>13</v>
      </c>
      <c r="B20" s="26"/>
      <c r="C20" s="26"/>
      <c r="D20" s="26" t="s">
        <v>46</v>
      </c>
      <c r="E20" s="26"/>
      <c r="F20" s="26"/>
      <c r="G20" s="26"/>
      <c r="H20" s="216"/>
      <c r="I20" s="62"/>
    </row>
    <row r="21" spans="1:10" ht="51">
      <c r="A21" s="67" t="s">
        <v>14</v>
      </c>
      <c r="B21" s="43">
        <v>87500</v>
      </c>
      <c r="C21" s="43" t="s">
        <v>11</v>
      </c>
      <c r="D21" s="38" t="s">
        <v>44</v>
      </c>
      <c r="E21" s="77" t="s">
        <v>39</v>
      </c>
      <c r="F21" s="44">
        <v>84.25</v>
      </c>
      <c r="G21" s="126">
        <v>68.16</v>
      </c>
      <c r="H21" s="214">
        <f t="shared" ref="H21:H22" si="2">G21*1.2824</f>
        <v>87.408383999999998</v>
      </c>
      <c r="I21" s="64">
        <f>F21*H21</f>
        <v>7364.156352</v>
      </c>
    </row>
    <row r="22" spans="1:10" ht="46.5" customHeight="1">
      <c r="A22" s="67" t="s">
        <v>30</v>
      </c>
      <c r="B22" s="95">
        <v>87367</v>
      </c>
      <c r="C22" s="95" t="s">
        <v>11</v>
      </c>
      <c r="D22" s="96" t="s">
        <v>45</v>
      </c>
      <c r="E22" s="35" t="s">
        <v>38</v>
      </c>
      <c r="F22" s="97">
        <v>4.21</v>
      </c>
      <c r="G22" s="126">
        <v>436.75</v>
      </c>
      <c r="H22" s="214">
        <f t="shared" si="2"/>
        <v>560.08820000000003</v>
      </c>
      <c r="I22" s="64">
        <f t="shared" ref="I22" si="3">F22*H22</f>
        <v>2357.9713220000003</v>
      </c>
    </row>
    <row r="23" spans="1:10" ht="15.75" thickBot="1">
      <c r="A23" s="68"/>
      <c r="B23" s="46"/>
      <c r="C23" s="41"/>
      <c r="D23" s="39"/>
      <c r="E23" s="41"/>
      <c r="F23" s="45"/>
      <c r="G23" s="42" t="s">
        <v>16</v>
      </c>
      <c r="H23" s="215"/>
      <c r="I23" s="65">
        <f>SUM(I21:I22)</f>
        <v>9722.1276739999994</v>
      </c>
    </row>
    <row r="24" spans="1:10" ht="15.75" thickBot="1">
      <c r="A24" s="66" t="s">
        <v>15</v>
      </c>
      <c r="B24" s="26"/>
      <c r="C24" s="26"/>
      <c r="D24" s="26" t="s">
        <v>50</v>
      </c>
      <c r="E24" s="26"/>
      <c r="F24" s="26"/>
      <c r="G24" s="26"/>
      <c r="H24" s="216"/>
      <c r="I24" s="62"/>
    </row>
    <row r="25" spans="1:10" ht="38.25">
      <c r="A25" s="67" t="s">
        <v>296</v>
      </c>
      <c r="B25" s="95">
        <v>87250</v>
      </c>
      <c r="C25" s="98" t="s">
        <v>11</v>
      </c>
      <c r="D25" s="99" t="s">
        <v>51</v>
      </c>
      <c r="E25" s="77" t="s">
        <v>39</v>
      </c>
      <c r="F25" s="97">
        <v>35.020000000000003</v>
      </c>
      <c r="G25" s="130">
        <v>31.04</v>
      </c>
      <c r="H25" s="214">
        <f t="shared" ref="H25:H30" si="4">G25*1.2824</f>
        <v>39.805695999999998</v>
      </c>
      <c r="I25" s="64">
        <f t="shared" ref="I25:I26" si="5">F25*H25</f>
        <v>1393.99547392</v>
      </c>
    </row>
    <row r="26" spans="1:10" ht="51">
      <c r="A26" s="67" t="s">
        <v>32</v>
      </c>
      <c r="B26" s="100">
        <v>87269</v>
      </c>
      <c r="C26" s="98" t="s">
        <v>11</v>
      </c>
      <c r="D26" s="101" t="s">
        <v>53</v>
      </c>
      <c r="E26" s="77" t="s">
        <v>39</v>
      </c>
      <c r="F26" s="97">
        <v>94.11</v>
      </c>
      <c r="G26" s="130">
        <v>47.46</v>
      </c>
      <c r="H26" s="214">
        <f t="shared" si="4"/>
        <v>60.862704000000001</v>
      </c>
      <c r="I26" s="64">
        <f t="shared" si="5"/>
        <v>5727.7890734399998</v>
      </c>
    </row>
    <row r="27" spans="1:10" ht="38.25">
      <c r="A27" s="67" t="s">
        <v>297</v>
      </c>
      <c r="B27" s="105">
        <v>94992</v>
      </c>
      <c r="C27" s="41" t="s">
        <v>11</v>
      </c>
      <c r="D27" s="106" t="s">
        <v>134</v>
      </c>
      <c r="E27" s="103" t="s">
        <v>39</v>
      </c>
      <c r="F27" s="45">
        <v>24.65</v>
      </c>
      <c r="G27" s="123">
        <v>54.8</v>
      </c>
      <c r="H27" s="214">
        <f t="shared" si="4"/>
        <v>70.27552</v>
      </c>
      <c r="I27" s="64">
        <f>F27*H27</f>
        <v>1732.2915679999999</v>
      </c>
    </row>
    <row r="28" spans="1:10" ht="38.25">
      <c r="A28" s="67" t="s">
        <v>298</v>
      </c>
      <c r="B28" s="105">
        <v>87737</v>
      </c>
      <c r="C28" s="41" t="s">
        <v>11</v>
      </c>
      <c r="D28" s="106" t="s">
        <v>220</v>
      </c>
      <c r="E28" s="103" t="s">
        <v>39</v>
      </c>
      <c r="F28" s="45">
        <v>137</v>
      </c>
      <c r="G28" s="123">
        <v>35.04</v>
      </c>
      <c r="H28" s="214">
        <f t="shared" si="4"/>
        <v>44.935296000000001</v>
      </c>
      <c r="I28" s="64">
        <f>F28*H28</f>
        <v>6156.1355519999997</v>
      </c>
    </row>
    <row r="29" spans="1:10" ht="25.5">
      <c r="A29" s="67" t="s">
        <v>133</v>
      </c>
      <c r="B29" s="43">
        <v>6081</v>
      </c>
      <c r="C29" s="43" t="s">
        <v>11</v>
      </c>
      <c r="D29" s="38" t="s">
        <v>47</v>
      </c>
      <c r="E29" s="43" t="s">
        <v>38</v>
      </c>
      <c r="F29" s="44">
        <v>35.200000000000003</v>
      </c>
      <c r="G29" s="126">
        <v>28.48</v>
      </c>
      <c r="H29" s="214">
        <f t="shared" si="4"/>
        <v>36.522751999999997</v>
      </c>
      <c r="I29" s="64">
        <f t="shared" ref="I29:I30" si="6">F29*H29</f>
        <v>1285.6008704000001</v>
      </c>
    </row>
    <row r="30" spans="1:10" ht="38.25">
      <c r="A30" s="67" t="s">
        <v>195</v>
      </c>
      <c r="B30" s="43">
        <v>91533</v>
      </c>
      <c r="C30" s="43" t="s">
        <v>11</v>
      </c>
      <c r="D30" s="38" t="s">
        <v>48</v>
      </c>
      <c r="E30" s="43" t="s">
        <v>49</v>
      </c>
      <c r="F30" s="44">
        <v>60</v>
      </c>
      <c r="G30" s="126">
        <v>18.2</v>
      </c>
      <c r="H30" s="214">
        <f t="shared" si="4"/>
        <v>23.339679999999998</v>
      </c>
      <c r="I30" s="64">
        <f t="shared" si="6"/>
        <v>1400.3807999999999</v>
      </c>
    </row>
    <row r="31" spans="1:10" ht="15.75" thickBot="1">
      <c r="A31" s="68"/>
      <c r="B31" s="46"/>
      <c r="C31" s="41"/>
      <c r="D31" s="39"/>
      <c r="E31" s="41"/>
      <c r="F31" s="45"/>
      <c r="G31" s="42" t="s">
        <v>16</v>
      </c>
      <c r="H31" s="215"/>
      <c r="I31" s="65">
        <f>SUM(I25:I30)</f>
        <v>17696.19333776</v>
      </c>
    </row>
    <row r="32" spans="1:10" ht="15.75" thickBot="1">
      <c r="A32" s="66" t="s">
        <v>57</v>
      </c>
      <c r="B32" s="26"/>
      <c r="C32" s="26"/>
      <c r="D32" s="26" t="s">
        <v>54</v>
      </c>
      <c r="E32" s="26"/>
      <c r="F32" s="26"/>
      <c r="G32" s="26"/>
      <c r="H32" s="216"/>
      <c r="I32" s="62"/>
    </row>
    <row r="33" spans="1:10" ht="25.5">
      <c r="A33" s="67" t="s">
        <v>59</v>
      </c>
      <c r="B33" s="92">
        <v>96116</v>
      </c>
      <c r="C33" s="43" t="s">
        <v>11</v>
      </c>
      <c r="D33" s="102" t="s">
        <v>56</v>
      </c>
      <c r="E33" s="77" t="s">
        <v>39</v>
      </c>
      <c r="F33" s="44">
        <v>35</v>
      </c>
      <c r="G33" s="126">
        <v>43.48</v>
      </c>
      <c r="H33" s="214">
        <f t="shared" ref="H33" si="7">G33*1.2824</f>
        <v>55.758751999999994</v>
      </c>
      <c r="I33" s="64">
        <f>F33*H33</f>
        <v>1951.5563199999997</v>
      </c>
      <c r="J33" s="5"/>
    </row>
    <row r="34" spans="1:10" ht="15.75" thickBot="1">
      <c r="A34" s="68"/>
      <c r="B34" s="46"/>
      <c r="C34" s="41"/>
      <c r="D34" s="39"/>
      <c r="E34" s="41"/>
      <c r="F34" s="45"/>
      <c r="G34" s="42" t="s">
        <v>16</v>
      </c>
      <c r="H34" s="215"/>
      <c r="I34" s="65">
        <f>SUM(I33:I33)</f>
        <v>1951.5563199999997</v>
      </c>
    </row>
    <row r="35" spans="1:10" ht="15.75" thickBot="1">
      <c r="A35" s="66" t="s">
        <v>63</v>
      </c>
      <c r="B35" s="26"/>
      <c r="C35" s="26"/>
      <c r="D35" s="26" t="s">
        <v>58</v>
      </c>
      <c r="E35" s="26"/>
      <c r="F35" s="26"/>
      <c r="G35" s="26"/>
      <c r="H35" s="216"/>
      <c r="I35" s="62"/>
    </row>
    <row r="36" spans="1:10" ht="63.75">
      <c r="A36" s="67" t="s">
        <v>67</v>
      </c>
      <c r="B36" s="43">
        <v>90843</v>
      </c>
      <c r="C36" s="43" t="s">
        <v>11</v>
      </c>
      <c r="D36" s="38" t="s">
        <v>60</v>
      </c>
      <c r="E36" s="77" t="s">
        <v>1</v>
      </c>
      <c r="F36" s="44">
        <v>3</v>
      </c>
      <c r="G36" s="126">
        <v>687.07</v>
      </c>
      <c r="H36" s="214">
        <f t="shared" ref="H36:H39" si="8">G36*1.2824</f>
        <v>881.098568</v>
      </c>
      <c r="I36" s="64">
        <f>F36*H36</f>
        <v>2643.2957040000001</v>
      </c>
    </row>
    <row r="37" spans="1:10">
      <c r="A37" s="67" t="s">
        <v>299</v>
      </c>
      <c r="B37" s="100">
        <v>68054</v>
      </c>
      <c r="C37" s="98" t="s">
        <v>11</v>
      </c>
      <c r="D37" s="101" t="s">
        <v>61</v>
      </c>
      <c r="E37" s="77" t="s">
        <v>39</v>
      </c>
      <c r="F37" s="44">
        <v>60</v>
      </c>
      <c r="G37" s="130">
        <v>215.76</v>
      </c>
      <c r="H37" s="214">
        <f t="shared" si="8"/>
        <v>276.69062399999996</v>
      </c>
      <c r="I37" s="64">
        <f t="shared" ref="I37:I38" si="9">F37*H37</f>
        <v>16601.437439999998</v>
      </c>
    </row>
    <row r="38" spans="1:10" ht="38.25">
      <c r="A38" s="67" t="s">
        <v>300</v>
      </c>
      <c r="B38" s="100">
        <v>91341</v>
      </c>
      <c r="C38" s="98" t="s">
        <v>11</v>
      </c>
      <c r="D38" s="101" t="s">
        <v>62</v>
      </c>
      <c r="E38" s="103" t="s">
        <v>39</v>
      </c>
      <c r="F38" s="45">
        <v>7.56</v>
      </c>
      <c r="G38" s="130">
        <v>655.86</v>
      </c>
      <c r="H38" s="214">
        <f t="shared" si="8"/>
        <v>841.07486400000005</v>
      </c>
      <c r="I38" s="64">
        <f t="shared" si="9"/>
        <v>6358.5259718400002</v>
      </c>
    </row>
    <row r="39" spans="1:10" ht="38.25">
      <c r="A39" s="67" t="s">
        <v>77</v>
      </c>
      <c r="B39" s="105">
        <v>94573</v>
      </c>
      <c r="C39" s="41" t="s">
        <v>11</v>
      </c>
      <c r="D39" s="106" t="s">
        <v>221</v>
      </c>
      <c r="E39" s="103" t="s">
        <v>39</v>
      </c>
      <c r="F39" s="45">
        <v>9</v>
      </c>
      <c r="G39" s="123">
        <v>476.59</v>
      </c>
      <c r="H39" s="214">
        <f t="shared" si="8"/>
        <v>611.17901599999993</v>
      </c>
      <c r="I39" s="64">
        <f>F39*H39</f>
        <v>5500.6111439999995</v>
      </c>
    </row>
    <row r="40" spans="1:10">
      <c r="A40" s="68"/>
      <c r="B40" s="100"/>
      <c r="C40" s="98"/>
      <c r="D40" s="101"/>
      <c r="E40" s="103"/>
      <c r="F40" s="45"/>
      <c r="G40" s="151"/>
      <c r="H40" s="217"/>
      <c r="I40" s="150"/>
    </row>
    <row r="41" spans="1:10" ht="15.75" thickBot="1">
      <c r="A41" s="68"/>
      <c r="B41" s="46"/>
      <c r="C41" s="41"/>
      <c r="D41" s="39"/>
      <c r="E41" s="41"/>
      <c r="F41" s="45"/>
      <c r="G41" s="42" t="s">
        <v>16</v>
      </c>
      <c r="H41" s="215"/>
      <c r="I41" s="65">
        <f>SUM(I36:I39)</f>
        <v>31103.870259839998</v>
      </c>
    </row>
    <row r="42" spans="1:10" ht="15.75" thickBot="1">
      <c r="A42" s="66" t="s">
        <v>78</v>
      </c>
      <c r="B42" s="26"/>
      <c r="C42" s="26"/>
      <c r="D42" s="26" t="s">
        <v>64</v>
      </c>
      <c r="E42" s="26"/>
      <c r="F42" s="26"/>
      <c r="G42" s="26"/>
      <c r="H42" s="216"/>
      <c r="I42" s="62"/>
    </row>
    <row r="43" spans="1:10" ht="26.25" thickBot="1">
      <c r="A43" s="110" t="s">
        <v>81</v>
      </c>
      <c r="B43" s="111">
        <v>88485</v>
      </c>
      <c r="C43" s="112" t="s">
        <v>11</v>
      </c>
      <c r="D43" s="113" t="s">
        <v>65</v>
      </c>
      <c r="E43" s="114" t="s">
        <v>39</v>
      </c>
      <c r="F43" s="115">
        <v>168</v>
      </c>
      <c r="G43" s="131">
        <v>1.56</v>
      </c>
      <c r="H43" s="214">
        <f t="shared" ref="H43:H48" si="10">G43*1.2824</f>
        <v>2.0005440000000001</v>
      </c>
      <c r="I43" s="116">
        <f>F43*H43</f>
        <v>336.09139200000004</v>
      </c>
    </row>
    <row r="44" spans="1:10" ht="26.25" thickBot="1">
      <c r="A44" s="76" t="s">
        <v>82</v>
      </c>
      <c r="B44" s="105">
        <v>88487</v>
      </c>
      <c r="C44" s="41" t="s">
        <v>11</v>
      </c>
      <c r="D44" s="106" t="s">
        <v>68</v>
      </c>
      <c r="E44" s="77" t="s">
        <v>39</v>
      </c>
      <c r="F44" s="44">
        <v>984.52</v>
      </c>
      <c r="G44" s="123">
        <v>7.7</v>
      </c>
      <c r="H44" s="214">
        <f t="shared" si="10"/>
        <v>9.8744800000000001</v>
      </c>
      <c r="I44" s="116">
        <f t="shared" ref="I44:I48" si="11">F44*H44</f>
        <v>9721.6230496000007</v>
      </c>
    </row>
    <row r="45" spans="1:10" ht="26.25" thickBot="1">
      <c r="A45" s="76" t="s">
        <v>83</v>
      </c>
      <c r="B45" s="105">
        <v>88489</v>
      </c>
      <c r="C45" s="41" t="s">
        <v>11</v>
      </c>
      <c r="D45" s="106" t="s">
        <v>66</v>
      </c>
      <c r="E45" s="77" t="s">
        <v>39</v>
      </c>
      <c r="F45" s="44">
        <v>1845.18</v>
      </c>
      <c r="G45" s="123">
        <v>9.73</v>
      </c>
      <c r="H45" s="214">
        <f t="shared" si="10"/>
        <v>12.477752000000001</v>
      </c>
      <c r="I45" s="116">
        <f t="shared" si="11"/>
        <v>23023.698435360002</v>
      </c>
    </row>
    <row r="46" spans="1:10" ht="15.75" thickBot="1">
      <c r="A46" s="76" t="s">
        <v>135</v>
      </c>
      <c r="B46" s="100" t="s">
        <v>69</v>
      </c>
      <c r="C46" s="98" t="s">
        <v>11</v>
      </c>
      <c r="D46" s="101" t="s">
        <v>70</v>
      </c>
      <c r="E46" s="77" t="s">
        <v>39</v>
      </c>
      <c r="F46" s="44">
        <v>30</v>
      </c>
      <c r="G46" s="130">
        <v>13.7</v>
      </c>
      <c r="H46" s="214">
        <f t="shared" si="10"/>
        <v>17.56888</v>
      </c>
      <c r="I46" s="116">
        <f t="shared" si="11"/>
        <v>527.06640000000004</v>
      </c>
    </row>
    <row r="47" spans="1:10" ht="39" thickBot="1">
      <c r="A47" s="76" t="s">
        <v>87</v>
      </c>
      <c r="B47" s="109" t="s">
        <v>71</v>
      </c>
      <c r="C47" s="107" t="s">
        <v>11</v>
      </c>
      <c r="D47" s="101" t="s">
        <v>72</v>
      </c>
      <c r="E47" s="103" t="s">
        <v>39</v>
      </c>
      <c r="F47" s="45">
        <v>125</v>
      </c>
      <c r="G47" s="130">
        <v>14.26</v>
      </c>
      <c r="H47" s="214">
        <f t="shared" si="10"/>
        <v>18.287023999999999</v>
      </c>
      <c r="I47" s="116">
        <f t="shared" si="11"/>
        <v>2285.8779999999997</v>
      </c>
    </row>
    <row r="48" spans="1:10" ht="15.75" thickBot="1">
      <c r="A48" s="76" t="s">
        <v>91</v>
      </c>
      <c r="B48" s="109" t="s">
        <v>73</v>
      </c>
      <c r="C48" s="107" t="s">
        <v>11</v>
      </c>
      <c r="D48" s="101" t="s">
        <v>74</v>
      </c>
      <c r="E48" s="103" t="s">
        <v>39</v>
      </c>
      <c r="F48" s="45">
        <v>1367.5</v>
      </c>
      <c r="G48" s="123">
        <v>11.52</v>
      </c>
      <c r="H48" s="214">
        <f t="shared" si="10"/>
        <v>14.773247999999999</v>
      </c>
      <c r="I48" s="116">
        <f t="shared" si="11"/>
        <v>20202.416639999999</v>
      </c>
    </row>
    <row r="49" spans="1:9" ht="15.75" thickBot="1">
      <c r="A49" s="76" t="s">
        <v>269</v>
      </c>
      <c r="B49" s="109" t="s">
        <v>271</v>
      </c>
      <c r="C49" s="107"/>
      <c r="D49" s="101" t="s">
        <v>273</v>
      </c>
      <c r="E49" s="103" t="s">
        <v>39</v>
      </c>
      <c r="F49" s="45">
        <v>336.4</v>
      </c>
      <c r="G49" s="123">
        <f>COMPOSIÇÕES!H26</f>
        <v>5.68</v>
      </c>
      <c r="H49" s="214">
        <f t="shared" ref="H49:H51" si="12">G49*1.2824</f>
        <v>7.2840319999999998</v>
      </c>
      <c r="I49" s="116">
        <f t="shared" ref="I49:I51" si="13">F49*H49</f>
        <v>2450.3483647999997</v>
      </c>
    </row>
    <row r="50" spans="1:9" ht="15.75" thickBot="1">
      <c r="A50" s="76" t="s">
        <v>270</v>
      </c>
      <c r="B50" s="109" t="s">
        <v>276</v>
      </c>
      <c r="C50" s="107"/>
      <c r="D50" s="101" t="s">
        <v>277</v>
      </c>
      <c r="E50" s="103" t="s">
        <v>39</v>
      </c>
      <c r="F50" s="45">
        <v>122</v>
      </c>
      <c r="G50" s="123">
        <f>COMPOSIÇÕES!H32</f>
        <v>4.68</v>
      </c>
      <c r="H50" s="214">
        <f t="shared" si="12"/>
        <v>6.0016319999999999</v>
      </c>
      <c r="I50" s="116">
        <f t="shared" si="13"/>
        <v>732.19910400000003</v>
      </c>
    </row>
    <row r="51" spans="1:9" ht="25.5">
      <c r="A51" s="76" t="s">
        <v>275</v>
      </c>
      <c r="B51" s="109">
        <v>88415</v>
      </c>
      <c r="C51" s="107" t="s">
        <v>11</v>
      </c>
      <c r="D51" s="101" t="s">
        <v>272</v>
      </c>
      <c r="E51" s="103" t="s">
        <v>39</v>
      </c>
      <c r="F51" s="45">
        <v>436.9</v>
      </c>
      <c r="G51" s="123">
        <v>1.83</v>
      </c>
      <c r="H51" s="214">
        <f t="shared" si="12"/>
        <v>2.3467920000000002</v>
      </c>
      <c r="I51" s="116">
        <f t="shared" si="13"/>
        <v>1025.3134248000001</v>
      </c>
    </row>
    <row r="52" spans="1:9" ht="15.75" thickBot="1">
      <c r="A52" s="108"/>
      <c r="B52" s="117"/>
      <c r="C52" s="118"/>
      <c r="D52" s="119"/>
      <c r="E52" s="118"/>
      <c r="F52" s="120"/>
      <c r="G52" s="40" t="s">
        <v>16</v>
      </c>
      <c r="H52" s="218"/>
      <c r="I52" s="121">
        <f>SUM(I43:I51)</f>
        <v>60304.634810560005</v>
      </c>
    </row>
    <row r="53" spans="1:9" ht="15.75" thickBot="1">
      <c r="A53" s="66" t="s">
        <v>94</v>
      </c>
      <c r="B53" s="26"/>
      <c r="C53" s="26"/>
      <c r="D53" s="26" t="s">
        <v>85</v>
      </c>
      <c r="E53" s="26"/>
      <c r="F53" s="26"/>
      <c r="G53" s="26"/>
      <c r="H53" s="216"/>
      <c r="I53" s="62"/>
    </row>
    <row r="54" spans="1:9" ht="39" thickBot="1">
      <c r="A54" s="110" t="s">
        <v>95</v>
      </c>
      <c r="B54" s="111">
        <v>93142</v>
      </c>
      <c r="C54" s="112" t="s">
        <v>11</v>
      </c>
      <c r="D54" s="113" t="s">
        <v>79</v>
      </c>
      <c r="E54" s="114" t="s">
        <v>1</v>
      </c>
      <c r="F54" s="115">
        <v>25</v>
      </c>
      <c r="G54" s="131">
        <v>127.28</v>
      </c>
      <c r="H54" s="214">
        <f t="shared" ref="H54:H65" si="14">G54*1.2824</f>
        <v>163.223872</v>
      </c>
      <c r="I54" s="116">
        <f>F54*H54</f>
        <v>4080.5967999999998</v>
      </c>
    </row>
    <row r="55" spans="1:9" ht="51.75" thickBot="1">
      <c r="A55" s="76" t="s">
        <v>96</v>
      </c>
      <c r="B55" s="105">
        <v>93128</v>
      </c>
      <c r="C55" s="41" t="s">
        <v>11</v>
      </c>
      <c r="D55" s="106" t="s">
        <v>80</v>
      </c>
      <c r="E55" s="77" t="s">
        <v>1</v>
      </c>
      <c r="F55" s="44">
        <v>3</v>
      </c>
      <c r="G55" s="123">
        <v>94.27</v>
      </c>
      <c r="H55" s="214">
        <f t="shared" si="14"/>
        <v>120.891848</v>
      </c>
      <c r="I55" s="116">
        <f t="shared" ref="I55:I65" si="15">F55*H55</f>
        <v>362.675544</v>
      </c>
    </row>
    <row r="56" spans="1:9" ht="26.25" thickBot="1">
      <c r="A56" s="76" t="s">
        <v>98</v>
      </c>
      <c r="B56" s="105">
        <v>97589</v>
      </c>
      <c r="C56" s="41" t="s">
        <v>11</v>
      </c>
      <c r="D56" s="106" t="s">
        <v>84</v>
      </c>
      <c r="E56" s="77" t="s">
        <v>1</v>
      </c>
      <c r="F56" s="44">
        <v>18</v>
      </c>
      <c r="G56" s="123">
        <v>23.5</v>
      </c>
      <c r="H56" s="214">
        <f t="shared" si="14"/>
        <v>30.136399999999998</v>
      </c>
      <c r="I56" s="116">
        <f t="shared" si="15"/>
        <v>542.45519999999999</v>
      </c>
    </row>
    <row r="57" spans="1:9" ht="26.25" thickBot="1">
      <c r="A57" s="76" t="s">
        <v>100</v>
      </c>
      <c r="B57" s="100">
        <v>98307</v>
      </c>
      <c r="C57" s="98" t="s">
        <v>11</v>
      </c>
      <c r="D57" s="101" t="s">
        <v>86</v>
      </c>
      <c r="E57" s="77" t="s">
        <v>1</v>
      </c>
      <c r="F57" s="97">
        <v>50</v>
      </c>
      <c r="G57" s="130">
        <v>30.2</v>
      </c>
      <c r="H57" s="214">
        <f t="shared" si="14"/>
        <v>38.728479999999998</v>
      </c>
      <c r="I57" s="116">
        <f t="shared" si="15"/>
        <v>1936.424</v>
      </c>
    </row>
    <row r="58" spans="1:9" ht="26.25" thickBot="1">
      <c r="A58" s="76" t="s">
        <v>101</v>
      </c>
      <c r="B58" s="109">
        <v>98297</v>
      </c>
      <c r="C58" s="107" t="s">
        <v>11</v>
      </c>
      <c r="D58" s="101" t="s">
        <v>88</v>
      </c>
      <c r="E58" s="103" t="s">
        <v>52</v>
      </c>
      <c r="F58" s="104">
        <v>600</v>
      </c>
      <c r="G58" s="130">
        <v>1.91</v>
      </c>
      <c r="H58" s="214">
        <f t="shared" si="14"/>
        <v>2.4493839999999998</v>
      </c>
      <c r="I58" s="116">
        <f t="shared" si="15"/>
        <v>1469.6303999999998</v>
      </c>
    </row>
    <row r="59" spans="1:9" ht="26.25" thickBot="1">
      <c r="A59" s="76" t="s">
        <v>103</v>
      </c>
      <c r="B59" s="109">
        <v>83399</v>
      </c>
      <c r="C59" s="107" t="s">
        <v>11</v>
      </c>
      <c r="D59" s="101" t="s">
        <v>92</v>
      </c>
      <c r="E59" s="103" t="s">
        <v>1</v>
      </c>
      <c r="F59" s="104">
        <v>1</v>
      </c>
      <c r="G59" s="123">
        <v>26.74</v>
      </c>
      <c r="H59" s="214">
        <f t="shared" si="14"/>
        <v>34.291376</v>
      </c>
      <c r="I59" s="116">
        <f t="shared" si="15"/>
        <v>34.291376</v>
      </c>
    </row>
    <row r="60" spans="1:9" ht="39" thickBot="1">
      <c r="A60" s="76" t="s">
        <v>105</v>
      </c>
      <c r="B60" s="109">
        <v>91931</v>
      </c>
      <c r="C60" s="107" t="s">
        <v>11</v>
      </c>
      <c r="D60" s="101" t="s">
        <v>222</v>
      </c>
      <c r="E60" s="103" t="s">
        <v>175</v>
      </c>
      <c r="F60" s="104">
        <v>1200</v>
      </c>
      <c r="G60" s="123">
        <v>6.1</v>
      </c>
      <c r="H60" s="214">
        <f t="shared" ref="H60:H61" si="16">G60*1.2824</f>
        <v>7.8226399999999998</v>
      </c>
      <c r="I60" s="116">
        <f t="shared" ref="I60:I62" si="17">F60*H60</f>
        <v>9387.1679999999997</v>
      </c>
    </row>
    <row r="61" spans="1:9" ht="26.25" thickBot="1">
      <c r="A61" s="76" t="s">
        <v>223</v>
      </c>
      <c r="B61" s="109"/>
      <c r="C61" s="107" t="s">
        <v>11</v>
      </c>
      <c r="D61" s="101" t="s">
        <v>225</v>
      </c>
      <c r="E61" s="103" t="s">
        <v>1</v>
      </c>
      <c r="F61" s="45">
        <v>10</v>
      </c>
      <c r="G61" s="123">
        <v>57.6</v>
      </c>
      <c r="H61" s="214">
        <f t="shared" si="16"/>
        <v>73.866240000000005</v>
      </c>
      <c r="I61" s="116">
        <f t="shared" si="17"/>
        <v>738.66240000000005</v>
      </c>
    </row>
    <row r="62" spans="1:9" ht="26.25" thickBot="1">
      <c r="A62" s="76" t="s">
        <v>289</v>
      </c>
      <c r="B62" s="109">
        <v>93664</v>
      </c>
      <c r="C62" s="107" t="s">
        <v>11</v>
      </c>
      <c r="D62" s="101" t="s">
        <v>224</v>
      </c>
      <c r="E62" s="103" t="s">
        <v>1</v>
      </c>
      <c r="F62" s="104">
        <v>4</v>
      </c>
      <c r="G62" s="123">
        <v>45.33</v>
      </c>
      <c r="H62" s="214">
        <f t="shared" ref="H62" si="18">G62*1.2824</f>
        <v>58.131191999999999</v>
      </c>
      <c r="I62" s="116">
        <f t="shared" si="17"/>
        <v>232.52476799999999</v>
      </c>
    </row>
    <row r="63" spans="1:9" ht="26.25" thickBot="1">
      <c r="A63" s="76" t="s">
        <v>290</v>
      </c>
      <c r="B63" s="109">
        <v>97601</v>
      </c>
      <c r="C63" s="107" t="s">
        <v>11</v>
      </c>
      <c r="D63" s="101" t="s">
        <v>90</v>
      </c>
      <c r="E63" s="103" t="s">
        <v>1</v>
      </c>
      <c r="F63" s="104">
        <v>2</v>
      </c>
      <c r="G63" s="123">
        <v>183.09</v>
      </c>
      <c r="H63" s="214">
        <f t="shared" si="14"/>
        <v>234.79461599999999</v>
      </c>
      <c r="I63" s="116">
        <f t="shared" si="15"/>
        <v>469.58923199999998</v>
      </c>
    </row>
    <row r="64" spans="1:9" ht="39" thickBot="1">
      <c r="A64" s="76" t="s">
        <v>291</v>
      </c>
      <c r="B64" s="109">
        <v>95804</v>
      </c>
      <c r="C64" s="107" t="s">
        <v>11</v>
      </c>
      <c r="D64" s="101" t="s">
        <v>303</v>
      </c>
      <c r="E64" s="103" t="s">
        <v>1</v>
      </c>
      <c r="F64" s="104">
        <v>50</v>
      </c>
      <c r="G64" s="123">
        <v>16.47</v>
      </c>
      <c r="H64" s="214">
        <f t="shared" si="14"/>
        <v>21.121127999999999</v>
      </c>
      <c r="I64" s="116">
        <f t="shared" si="15"/>
        <v>1056.0563999999999</v>
      </c>
    </row>
    <row r="65" spans="1:9" ht="39" thickBot="1">
      <c r="A65" s="76" t="s">
        <v>304</v>
      </c>
      <c r="B65" s="109">
        <v>91872</v>
      </c>
      <c r="C65" s="107" t="s">
        <v>11</v>
      </c>
      <c r="D65" s="101" t="s">
        <v>306</v>
      </c>
      <c r="E65" s="103" t="s">
        <v>175</v>
      </c>
      <c r="F65" s="104">
        <v>250</v>
      </c>
      <c r="G65" s="123">
        <v>9.68</v>
      </c>
      <c r="H65" s="214">
        <f t="shared" si="14"/>
        <v>12.413632</v>
      </c>
      <c r="I65" s="116">
        <f t="shared" si="15"/>
        <v>3103.4079999999999</v>
      </c>
    </row>
    <row r="66" spans="1:9" ht="51">
      <c r="A66" s="76" t="s">
        <v>305</v>
      </c>
      <c r="B66" s="109" t="s">
        <v>292</v>
      </c>
      <c r="C66" s="107" t="s">
        <v>11</v>
      </c>
      <c r="D66" s="101" t="s">
        <v>293</v>
      </c>
      <c r="E66" s="103" t="s">
        <v>1</v>
      </c>
      <c r="F66" s="104">
        <v>1</v>
      </c>
      <c r="G66" s="123">
        <v>957.49</v>
      </c>
      <c r="H66" s="214">
        <f t="shared" ref="H66" si="19">G66*1.2824</f>
        <v>1227.885176</v>
      </c>
      <c r="I66" s="116">
        <f t="shared" ref="I66" si="20">F66*H66</f>
        <v>1227.885176</v>
      </c>
    </row>
    <row r="67" spans="1:9" ht="15.75" thickBot="1">
      <c r="A67" s="108"/>
      <c r="B67" s="117"/>
      <c r="C67" s="118"/>
      <c r="D67" s="119"/>
      <c r="E67" s="118"/>
      <c r="F67" s="120"/>
      <c r="G67" s="40" t="s">
        <v>16</v>
      </c>
      <c r="H67" s="218"/>
      <c r="I67" s="121">
        <f>SUM(I54:I66)</f>
        <v>24641.367296</v>
      </c>
    </row>
    <row r="68" spans="1:9" ht="15.75" thickBot="1">
      <c r="A68" s="61" t="s">
        <v>107</v>
      </c>
      <c r="B68" s="26"/>
      <c r="C68" s="26"/>
      <c r="D68" s="26" t="s">
        <v>93</v>
      </c>
      <c r="E68" s="26"/>
      <c r="F68" s="26"/>
      <c r="G68" s="26"/>
      <c r="H68" s="216"/>
      <c r="I68" s="62"/>
    </row>
    <row r="69" spans="1:9" ht="38.25">
      <c r="A69" s="76" t="s">
        <v>301</v>
      </c>
      <c r="B69" s="77">
        <v>86931</v>
      </c>
      <c r="C69" s="77" t="s">
        <v>11</v>
      </c>
      <c r="D69" s="36" t="s">
        <v>97</v>
      </c>
      <c r="E69" s="35" t="s">
        <v>1</v>
      </c>
      <c r="F69" s="37">
        <v>7</v>
      </c>
      <c r="G69" s="132">
        <v>353.98</v>
      </c>
      <c r="H69" s="214">
        <f t="shared" ref="H69:H74" si="21">G69*1.2824</f>
        <v>453.94395200000002</v>
      </c>
      <c r="I69" s="83">
        <f t="shared" ref="I69:I73" si="22">F69*H69</f>
        <v>3177.6076640000001</v>
      </c>
    </row>
    <row r="70" spans="1:9" ht="63.75">
      <c r="A70" s="76" t="s">
        <v>110</v>
      </c>
      <c r="B70" s="77">
        <v>86939</v>
      </c>
      <c r="C70" s="77" t="s">
        <v>11</v>
      </c>
      <c r="D70" s="36" t="s">
        <v>99</v>
      </c>
      <c r="E70" s="35" t="s">
        <v>1</v>
      </c>
      <c r="F70" s="37">
        <v>6</v>
      </c>
      <c r="G70" s="126">
        <v>276.52</v>
      </c>
      <c r="H70" s="214">
        <f t="shared" si="21"/>
        <v>354.60924799999998</v>
      </c>
      <c r="I70" s="83">
        <f t="shared" si="22"/>
        <v>2127.6554879999999</v>
      </c>
    </row>
    <row r="71" spans="1:9" ht="38.25">
      <c r="A71" s="76" t="s">
        <v>111</v>
      </c>
      <c r="B71" s="77">
        <v>89957</v>
      </c>
      <c r="C71" s="77" t="s">
        <v>11</v>
      </c>
      <c r="D71" s="36" t="s">
        <v>102</v>
      </c>
      <c r="E71" s="35" t="s">
        <v>1</v>
      </c>
      <c r="F71" s="37">
        <v>15</v>
      </c>
      <c r="G71" s="126">
        <v>96.33</v>
      </c>
      <c r="H71" s="214">
        <f t="shared" si="21"/>
        <v>123.533592</v>
      </c>
      <c r="I71" s="83">
        <f t="shared" si="22"/>
        <v>1853.00388</v>
      </c>
    </row>
    <row r="72" spans="1:9" ht="63.75">
      <c r="A72" s="76" t="s">
        <v>302</v>
      </c>
      <c r="B72" s="77">
        <v>91792</v>
      </c>
      <c r="C72" s="77" t="s">
        <v>11</v>
      </c>
      <c r="D72" s="36" t="s">
        <v>104</v>
      </c>
      <c r="E72" s="35" t="s">
        <v>52</v>
      </c>
      <c r="F72" s="37">
        <v>5</v>
      </c>
      <c r="G72" s="126">
        <v>38.659999999999997</v>
      </c>
      <c r="H72" s="214">
        <f t="shared" si="21"/>
        <v>49.577583999999995</v>
      </c>
      <c r="I72" s="83">
        <f t="shared" si="22"/>
        <v>247.88791999999998</v>
      </c>
    </row>
    <row r="73" spans="1:9" ht="63.75">
      <c r="A73" s="76" t="s">
        <v>136</v>
      </c>
      <c r="B73" s="77">
        <v>91795</v>
      </c>
      <c r="C73" s="77" t="s">
        <v>11</v>
      </c>
      <c r="D73" s="36" t="s">
        <v>106</v>
      </c>
      <c r="E73" s="35" t="s">
        <v>52</v>
      </c>
      <c r="F73" s="37">
        <v>20</v>
      </c>
      <c r="G73" s="126">
        <v>44.04</v>
      </c>
      <c r="H73" s="214">
        <f t="shared" si="21"/>
        <v>56.476895999999996</v>
      </c>
      <c r="I73" s="83">
        <f t="shared" si="22"/>
        <v>1129.53792</v>
      </c>
    </row>
    <row r="74" spans="1:9" ht="51">
      <c r="A74" s="76" t="s">
        <v>137</v>
      </c>
      <c r="B74" s="77" t="s">
        <v>187</v>
      </c>
      <c r="C74" s="77" t="s">
        <v>11</v>
      </c>
      <c r="D74" s="36" t="s">
        <v>188</v>
      </c>
      <c r="E74" s="35" t="s">
        <v>163</v>
      </c>
      <c r="F74" s="37">
        <v>2</v>
      </c>
      <c r="G74" s="126">
        <v>414.91</v>
      </c>
      <c r="H74" s="214">
        <f t="shared" si="21"/>
        <v>532.08058400000004</v>
      </c>
      <c r="I74" s="64">
        <f>F74*H74</f>
        <v>1064.1611680000001</v>
      </c>
    </row>
    <row r="75" spans="1:9" ht="38.25">
      <c r="A75" s="76" t="s">
        <v>138</v>
      </c>
      <c r="B75" s="77">
        <v>89971</v>
      </c>
      <c r="C75" s="77" t="s">
        <v>11</v>
      </c>
      <c r="D75" s="36" t="s">
        <v>229</v>
      </c>
      <c r="E75" s="35" t="s">
        <v>163</v>
      </c>
      <c r="F75" s="37">
        <v>2</v>
      </c>
      <c r="G75" s="126">
        <v>25.83</v>
      </c>
      <c r="H75" s="214">
        <f t="shared" ref="H75" si="23">G75*1.2824</f>
        <v>33.124392</v>
      </c>
      <c r="I75" s="64">
        <f>F75*H75</f>
        <v>66.248784000000001</v>
      </c>
    </row>
    <row r="76" spans="1:9" ht="15.75" thickBot="1">
      <c r="A76" s="78"/>
      <c r="B76" s="79"/>
      <c r="C76" s="79"/>
      <c r="D76" s="80"/>
      <c r="E76" s="81"/>
      <c r="F76" s="82"/>
      <c r="G76" s="85" t="s">
        <v>16</v>
      </c>
      <c r="H76" s="219"/>
      <c r="I76" s="65">
        <f>SUM(I69:I75)</f>
        <v>9666.1028239999996</v>
      </c>
    </row>
    <row r="77" spans="1:9" ht="14.45" customHeight="1" thickBot="1">
      <c r="A77" s="61" t="s">
        <v>139</v>
      </c>
      <c r="B77" s="26"/>
      <c r="C77" s="26"/>
      <c r="D77" s="26" t="s">
        <v>27</v>
      </c>
      <c r="E77" s="26"/>
      <c r="F77" s="26"/>
      <c r="G77" s="26"/>
      <c r="H77" s="216"/>
      <c r="I77" s="62"/>
    </row>
    <row r="78" spans="1:9" ht="14.45" customHeight="1">
      <c r="A78" s="76" t="s">
        <v>140</v>
      </c>
      <c r="B78" s="77">
        <v>9537</v>
      </c>
      <c r="C78" s="77" t="s">
        <v>11</v>
      </c>
      <c r="D78" s="36" t="s">
        <v>108</v>
      </c>
      <c r="E78" s="41" t="s">
        <v>39</v>
      </c>
      <c r="F78" s="37">
        <v>1437.51</v>
      </c>
      <c r="G78" s="133">
        <v>2.13</v>
      </c>
      <c r="H78" s="214">
        <f t="shared" ref="H78:H81" si="24">G78*1.2824</f>
        <v>2.7315119999999999</v>
      </c>
      <c r="I78" s="64">
        <f>F78*H78</f>
        <v>3926.5758151199998</v>
      </c>
    </row>
    <row r="79" spans="1:9" ht="25.5">
      <c r="A79" s="76" t="s">
        <v>141</v>
      </c>
      <c r="B79" s="77" t="s">
        <v>35</v>
      </c>
      <c r="C79" s="77" t="s">
        <v>11</v>
      </c>
      <c r="D79" s="36" t="s">
        <v>109</v>
      </c>
      <c r="E79" s="35" t="s">
        <v>39</v>
      </c>
      <c r="F79" s="37">
        <v>1437.51</v>
      </c>
      <c r="G79" s="129">
        <v>1.48</v>
      </c>
      <c r="H79" s="214">
        <f t="shared" si="24"/>
        <v>1.8979519999999999</v>
      </c>
      <c r="I79" s="64">
        <f t="shared" ref="I79:I80" si="25">F79*H79</f>
        <v>2728.3249795199999</v>
      </c>
    </row>
    <row r="80" spans="1:9" ht="25.5">
      <c r="A80" s="76" t="s">
        <v>142</v>
      </c>
      <c r="B80" s="35">
        <v>98533</v>
      </c>
      <c r="C80" s="43" t="s">
        <v>11</v>
      </c>
      <c r="D80" s="36" t="s">
        <v>112</v>
      </c>
      <c r="E80" s="86" t="s">
        <v>1</v>
      </c>
      <c r="F80" s="90">
        <v>6</v>
      </c>
      <c r="G80" s="134">
        <v>172.93</v>
      </c>
      <c r="H80" s="214">
        <f t="shared" si="24"/>
        <v>221.765432</v>
      </c>
      <c r="I80" s="64">
        <f t="shared" si="25"/>
        <v>1330.592592</v>
      </c>
    </row>
    <row r="81" spans="1:9" ht="38.25">
      <c r="A81" s="76" t="s">
        <v>143</v>
      </c>
      <c r="B81" s="35" t="s">
        <v>230</v>
      </c>
      <c r="C81" s="43"/>
      <c r="D81" s="36" t="s">
        <v>114</v>
      </c>
      <c r="E81" s="86" t="s">
        <v>39</v>
      </c>
      <c r="F81" s="90">
        <v>9.52</v>
      </c>
      <c r="G81" s="134">
        <f>COMPOSIÇÕES!H13</f>
        <v>462.71000000000004</v>
      </c>
      <c r="H81" s="214">
        <f t="shared" si="24"/>
        <v>593.37930400000005</v>
      </c>
      <c r="I81" s="221">
        <f>F81*H81</f>
        <v>5648.9709740799999</v>
      </c>
    </row>
    <row r="82" spans="1:9" ht="15.75" thickBot="1">
      <c r="A82" s="87"/>
      <c r="B82" s="88"/>
      <c r="C82" s="88"/>
      <c r="D82" s="88"/>
      <c r="E82" s="88"/>
      <c r="F82" s="88"/>
      <c r="G82" s="42" t="s">
        <v>16</v>
      </c>
      <c r="H82" s="220"/>
      <c r="I82" s="89">
        <f>SUM(I78:I81)</f>
        <v>13634.46436072</v>
      </c>
    </row>
    <row r="83" spans="1:9" ht="15.75" thickBot="1">
      <c r="A83" s="47"/>
      <c r="B83" s="48"/>
      <c r="C83" s="48"/>
      <c r="D83" s="48"/>
      <c r="E83" s="48"/>
      <c r="F83" s="48"/>
      <c r="G83" s="49"/>
      <c r="H83" s="49"/>
      <c r="I83" s="50"/>
    </row>
    <row r="84" spans="1:9" ht="20.25">
      <c r="A84" s="69" t="s">
        <v>23</v>
      </c>
      <c r="B84" s="6"/>
      <c r="C84" s="6"/>
      <c r="D84" s="11"/>
      <c r="E84" s="6"/>
      <c r="F84" s="6"/>
      <c r="G84" s="6"/>
      <c r="H84" s="6"/>
      <c r="I84" s="70">
        <f>SUM(I23,I31,I34,I41,I52,I67,I76,I82+I19)</f>
        <v>189638.99118672003</v>
      </c>
    </row>
    <row r="85" spans="1:9" ht="20.25">
      <c r="A85" s="69" t="s">
        <v>24</v>
      </c>
      <c r="B85" s="7">
        <f>I7</f>
        <v>0.28239999999999998</v>
      </c>
      <c r="C85" s="6"/>
      <c r="D85" s="6"/>
      <c r="E85" s="6"/>
      <c r="F85" s="6"/>
      <c r="G85" s="6"/>
      <c r="H85" s="6"/>
      <c r="I85" s="70"/>
    </row>
    <row r="86" spans="1:9" ht="14.45" customHeight="1">
      <c r="A86" s="69" t="s">
        <v>25</v>
      </c>
      <c r="B86" s="6"/>
      <c r="C86" s="6"/>
      <c r="D86" s="6"/>
      <c r="E86" s="6"/>
      <c r="F86" s="6"/>
      <c r="G86" s="6"/>
      <c r="H86" s="6"/>
      <c r="I86" s="70"/>
    </row>
    <row r="87" spans="1:9" ht="15" customHeight="1">
      <c r="A87" s="256" t="s">
        <v>113</v>
      </c>
      <c r="B87" s="257"/>
      <c r="C87" s="257"/>
      <c r="D87" s="257"/>
      <c r="E87" s="257"/>
      <c r="F87" s="257"/>
      <c r="G87" s="257"/>
      <c r="H87" s="152"/>
      <c r="I87" s="71"/>
    </row>
    <row r="88" spans="1:9">
      <c r="A88" s="261" t="s">
        <v>26</v>
      </c>
      <c r="B88" s="262"/>
      <c r="C88" s="262"/>
      <c r="D88" s="262"/>
      <c r="E88" s="262"/>
      <c r="F88" s="262"/>
      <c r="G88" s="262"/>
      <c r="H88" s="262"/>
      <c r="I88" s="263"/>
    </row>
    <row r="89" spans="1:9">
      <c r="A89" s="72"/>
      <c r="B89" s="8"/>
      <c r="C89" s="8"/>
      <c r="D89" s="8"/>
      <c r="E89" s="8"/>
      <c r="F89" s="12"/>
      <c r="G89" s="8"/>
      <c r="H89" s="8"/>
      <c r="I89" s="71"/>
    </row>
    <row r="90" spans="1:9" ht="24" customHeight="1" thickBot="1">
      <c r="A90" s="258" t="s">
        <v>307</v>
      </c>
      <c r="B90" s="259"/>
      <c r="C90" s="259"/>
      <c r="D90" s="259"/>
      <c r="E90" s="259"/>
      <c r="F90" s="259"/>
      <c r="G90" s="259"/>
      <c r="H90" s="259"/>
      <c r="I90" s="260"/>
    </row>
    <row r="92" spans="1:9">
      <c r="I92" s="10"/>
    </row>
    <row r="93" spans="1:9">
      <c r="I93" s="10"/>
    </row>
  </sheetData>
  <protectedRanges>
    <protectedRange password="C715" sqref="G7:H8" name="Intervalo3_1" securityDescriptor="O:WDG:WDD:(A;;CC;;;S-1-5-21-331323738-3957049979-2397494211-500)"/>
    <protectedRange sqref="G7:H8" name="Intervalo1_1"/>
    <protectedRange password="C715" sqref="I7" name="Intervalo3_1_1" securityDescriptor="O:WDG:WDD:(A;;CC;;;S-1-5-21-331323738-3957049979-2397494211-500)"/>
    <protectedRange sqref="I7" name="Intervalo1_1_1"/>
    <protectedRange password="C715" sqref="I8" name="Intervalo3_1_2" securityDescriptor="O:WDG:WDD:(A;;CC;;;S-1-5-21-331323738-3957049979-2397494211-500)"/>
    <protectedRange sqref="I8" name="Intervalo1_1_2"/>
    <protectedRange password="C715" sqref="A90 A84:I86 I87 D88:I90 A88:C89" name="Intervalo3_2_2" securityDescriptor="O:WDG:WDD:(A;;CC;;;S-1-5-21-331323738-3957049979-2397494211-500)"/>
    <protectedRange sqref="A90 A84:I86 D88:I90 I87 A88:C89" name="Intervalo2_2"/>
    <protectedRange password="C715" sqref="A87:H87" name="Intervalo3_2_1_1" securityDescriptor="O:WDG:WDD:(A;;CC;;;S-1-5-21-331323738-3957049979-2397494211-500)"/>
    <protectedRange sqref="A87:H87" name="Intervalo2_1_1"/>
  </protectedRanges>
  <mergeCells count="5">
    <mergeCell ref="D4:G4"/>
    <mergeCell ref="D5:G5"/>
    <mergeCell ref="A87:G87"/>
    <mergeCell ref="A90:I90"/>
    <mergeCell ref="A88:I8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2" fitToWidth="0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24"/>
  <sheetViews>
    <sheetView view="pageBreakPreview" zoomScale="80" zoomScaleSheetLayoutView="80" workbookViewId="0">
      <selection activeCell="B26" sqref="B26"/>
    </sheetView>
  </sheetViews>
  <sheetFormatPr defaultColWidth="9.140625" defaultRowHeight="12.75"/>
  <cols>
    <col min="1" max="1" width="20" style="156" customWidth="1"/>
    <col min="2" max="2" width="77.42578125" style="156" customWidth="1"/>
    <col min="3" max="3" width="47.5703125" style="156" customWidth="1"/>
    <col min="4" max="16384" width="9.140625" style="156"/>
  </cols>
  <sheetData>
    <row r="1" spans="1:3" ht="18">
      <c r="A1" s="153" t="s">
        <v>196</v>
      </c>
      <c r="B1" s="154"/>
      <c r="C1" s="155"/>
    </row>
    <row r="2" spans="1:3" ht="18">
      <c r="A2" s="157" t="s">
        <v>75</v>
      </c>
      <c r="B2" s="158"/>
      <c r="C2" s="159"/>
    </row>
    <row r="3" spans="1:3" ht="18">
      <c r="A3" s="157" t="s">
        <v>197</v>
      </c>
      <c r="B3" s="158"/>
      <c r="C3" s="159"/>
    </row>
    <row r="4" spans="1:3" ht="18">
      <c r="A4" s="160" t="s">
        <v>198</v>
      </c>
      <c r="B4" s="161"/>
      <c r="C4" s="162"/>
    </row>
    <row r="5" spans="1:3" ht="15" thickBot="1">
      <c r="A5" s="290" t="s">
        <v>227</v>
      </c>
      <c r="B5" s="291"/>
      <c r="C5" s="292"/>
    </row>
    <row r="6" spans="1:3" ht="15">
      <c r="A6" s="293" t="s">
        <v>209</v>
      </c>
      <c r="B6" s="294"/>
      <c r="C6" s="163" t="s">
        <v>199</v>
      </c>
    </row>
    <row r="7" spans="1:3" ht="18.75" thickBot="1">
      <c r="A7" s="295" t="s">
        <v>200</v>
      </c>
      <c r="B7" s="296"/>
      <c r="C7" s="164" t="s">
        <v>233</v>
      </c>
    </row>
    <row r="8" spans="1:3">
      <c r="A8" s="297" t="s">
        <v>201</v>
      </c>
      <c r="B8" s="297" t="s">
        <v>202</v>
      </c>
      <c r="C8" s="297" t="s">
        <v>203</v>
      </c>
    </row>
    <row r="9" spans="1:3" ht="13.5" thickBot="1">
      <c r="A9" s="298"/>
      <c r="B9" s="298"/>
      <c r="C9" s="300"/>
    </row>
    <row r="10" spans="1:3" ht="18">
      <c r="A10" s="298"/>
      <c r="B10" s="299"/>
      <c r="C10" s="165" t="s">
        <v>204</v>
      </c>
    </row>
    <row r="11" spans="1:3" ht="18">
      <c r="A11" s="282" t="s">
        <v>205</v>
      </c>
      <c r="B11" s="283"/>
      <c r="C11" s="166"/>
    </row>
    <row r="12" spans="1:3" ht="18">
      <c r="A12" s="167" t="s">
        <v>8</v>
      </c>
      <c r="B12" s="168" t="s">
        <v>208</v>
      </c>
      <c r="C12" s="169">
        <f>Obra!I19</f>
        <v>20918.674303840005</v>
      </c>
    </row>
    <row r="13" spans="1:3" ht="18">
      <c r="A13" s="167" t="s">
        <v>13</v>
      </c>
      <c r="B13" s="170" t="s">
        <v>46</v>
      </c>
      <c r="C13" s="171">
        <f>Obra!I23</f>
        <v>9722.1276739999994</v>
      </c>
    </row>
    <row r="14" spans="1:3" ht="18">
      <c r="A14" s="167" t="s">
        <v>15</v>
      </c>
      <c r="B14" s="170" t="s">
        <v>50</v>
      </c>
      <c r="C14" s="171">
        <f>Obra!I31</f>
        <v>17696.19333776</v>
      </c>
    </row>
    <row r="15" spans="1:3" ht="18">
      <c r="A15" s="167" t="s">
        <v>57</v>
      </c>
      <c r="B15" s="170" t="s">
        <v>54</v>
      </c>
      <c r="C15" s="171">
        <f>Obra!I34</f>
        <v>1951.5563199999997</v>
      </c>
    </row>
    <row r="16" spans="1:3" ht="18">
      <c r="A16" s="167" t="s">
        <v>63</v>
      </c>
      <c r="B16" s="170" t="s">
        <v>58</v>
      </c>
      <c r="C16" s="171">
        <f>Obra!I41</f>
        <v>31103.870259839998</v>
      </c>
    </row>
    <row r="17" spans="1:3" ht="18">
      <c r="A17" s="167" t="s">
        <v>78</v>
      </c>
      <c r="B17" s="170" t="s">
        <v>64</v>
      </c>
      <c r="C17" s="171">
        <f>Obra!I52</f>
        <v>60304.634810560005</v>
      </c>
    </row>
    <row r="18" spans="1:3" ht="18">
      <c r="A18" s="167" t="s">
        <v>94</v>
      </c>
      <c r="B18" s="170" t="s">
        <v>85</v>
      </c>
      <c r="C18" s="171">
        <f>Obra!I67</f>
        <v>24641.367296</v>
      </c>
    </row>
    <row r="19" spans="1:3" ht="18">
      <c r="A19" s="167" t="s">
        <v>107</v>
      </c>
      <c r="B19" s="170" t="s">
        <v>93</v>
      </c>
      <c r="C19" s="171">
        <f>Obra!I76</f>
        <v>9666.1028239999996</v>
      </c>
    </row>
    <row r="20" spans="1:3" ht="18">
      <c r="A20" s="167" t="s">
        <v>139</v>
      </c>
      <c r="B20" s="170" t="s">
        <v>27</v>
      </c>
      <c r="C20" s="171">
        <f>Obra!I82</f>
        <v>13634.46436072</v>
      </c>
    </row>
    <row r="21" spans="1:3" ht="23.25">
      <c r="A21" s="172"/>
      <c r="B21" s="173" t="s">
        <v>206</v>
      </c>
      <c r="C21" s="174">
        <f>SUM(C12:C20)</f>
        <v>189638.99118672003</v>
      </c>
    </row>
    <row r="22" spans="1:3" ht="18">
      <c r="A22" s="175" t="s">
        <v>207</v>
      </c>
      <c r="B22" s="176"/>
      <c r="C22" s="177"/>
    </row>
    <row r="23" spans="1:3">
      <c r="A23" s="284" t="str">
        <f>Obra!A90</f>
        <v>CENTO E OITENTA E NOVE MIL SEISCENTOS E TRINTA E OITO REAIS E NOVENTA E NOVE CENTAVOS</v>
      </c>
      <c r="B23" s="285"/>
      <c r="C23" s="286"/>
    </row>
    <row r="24" spans="1:3" ht="30.75" customHeight="1" thickBot="1">
      <c r="A24" s="287"/>
      <c r="B24" s="288"/>
      <c r="C24" s="289"/>
    </row>
  </sheetData>
  <mergeCells count="8">
    <mergeCell ref="A11:B11"/>
    <mergeCell ref="A23:C24"/>
    <mergeCell ref="A5:C5"/>
    <mergeCell ref="A6:B6"/>
    <mergeCell ref="A7:B7"/>
    <mergeCell ref="A8:A10"/>
    <mergeCell ref="B8:B10"/>
    <mergeCell ref="C8:C9"/>
  </mergeCells>
  <pageMargins left="0.511811024" right="0.511811024" top="0.78740157499999996" bottom="0.78740157499999996" header="0.31496062000000002" footer="0.31496062000000002"/>
  <pageSetup paperSize="9" scale="6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23"/>
  <sheetViews>
    <sheetView view="pageBreakPreview" zoomScaleSheetLayoutView="100" workbookViewId="0">
      <selection activeCell="C25" sqref="C25"/>
    </sheetView>
  </sheetViews>
  <sheetFormatPr defaultColWidth="9.140625" defaultRowHeight="12.75"/>
  <cols>
    <col min="1" max="1" width="5.28515625" style="156" customWidth="1"/>
    <col min="2" max="2" width="26.7109375" style="156" customWidth="1"/>
    <col min="3" max="3" width="17.5703125" style="156" customWidth="1"/>
    <col min="4" max="4" width="16.28515625" style="156" bestFit="1" customWidth="1"/>
    <col min="5" max="5" width="9.85546875" style="156" bestFit="1" customWidth="1"/>
    <col min="6" max="16384" width="9.140625" style="156"/>
  </cols>
  <sheetData>
    <row r="1" spans="1:11" ht="15.75" customHeight="1">
      <c r="A1" s="304" t="s">
        <v>22</v>
      </c>
      <c r="B1" s="305"/>
      <c r="C1" s="305"/>
      <c r="D1" s="305"/>
      <c r="E1" s="306"/>
      <c r="F1" s="178"/>
      <c r="G1" s="179"/>
      <c r="H1" s="179"/>
      <c r="I1" s="179"/>
      <c r="J1" s="179"/>
      <c r="K1" s="179"/>
    </row>
    <row r="2" spans="1:11" ht="15">
      <c r="A2" s="301"/>
      <c r="B2" s="302"/>
      <c r="C2" s="302"/>
      <c r="D2" s="302"/>
      <c r="E2" s="303"/>
      <c r="F2" s="178"/>
      <c r="G2" s="179"/>
      <c r="H2" s="179"/>
      <c r="I2" s="179"/>
      <c r="J2" s="179"/>
      <c r="K2" s="179"/>
    </row>
    <row r="3" spans="1:11" ht="15" customHeight="1">
      <c r="A3" s="301" t="s">
        <v>75</v>
      </c>
      <c r="B3" s="302"/>
      <c r="C3" s="302"/>
      <c r="D3" s="302"/>
      <c r="E3" s="303"/>
      <c r="F3" s="178"/>
      <c r="G3" s="179"/>
      <c r="H3" s="179"/>
      <c r="I3" s="179"/>
      <c r="J3" s="179"/>
      <c r="K3" s="179"/>
    </row>
    <row r="4" spans="1:11" ht="15">
      <c r="A4" s="301" t="s">
        <v>228</v>
      </c>
      <c r="B4" s="302"/>
      <c r="C4" s="302"/>
      <c r="D4" s="302"/>
      <c r="E4" s="303"/>
      <c r="F4" s="178"/>
      <c r="G4" s="179"/>
      <c r="H4" s="179"/>
      <c r="I4" s="179"/>
      <c r="J4" s="179"/>
      <c r="K4" s="179"/>
    </row>
    <row r="5" spans="1:11" ht="15">
      <c r="A5" s="317" t="s">
        <v>209</v>
      </c>
      <c r="B5" s="318"/>
      <c r="C5" s="318"/>
      <c r="D5" s="318"/>
      <c r="E5" s="319"/>
      <c r="F5" s="178"/>
      <c r="G5" s="179"/>
      <c r="H5" s="179"/>
      <c r="I5" s="179"/>
      <c r="J5" s="179"/>
      <c r="K5" s="179"/>
    </row>
    <row r="6" spans="1:11" ht="15">
      <c r="A6" s="317" t="s">
        <v>210</v>
      </c>
      <c r="B6" s="318"/>
      <c r="C6" s="318"/>
      <c r="D6" s="318"/>
      <c r="E6" s="319"/>
      <c r="F6" s="178"/>
      <c r="G6" s="179"/>
      <c r="H6" s="179"/>
      <c r="I6" s="179"/>
      <c r="J6" s="179"/>
      <c r="K6" s="179"/>
    </row>
    <row r="7" spans="1:11" ht="15.75" thickBot="1">
      <c r="A7" s="320" t="s">
        <v>211</v>
      </c>
      <c r="B7" s="321"/>
      <c r="C7" s="321"/>
      <c r="D7" s="321"/>
      <c r="E7" s="322"/>
      <c r="F7" s="179"/>
      <c r="G7" s="179"/>
      <c r="H7" s="179"/>
      <c r="I7" s="179"/>
      <c r="J7" s="179"/>
      <c r="K7" s="179"/>
    </row>
    <row r="8" spans="1:11" ht="15.75" thickBot="1">
      <c r="A8" s="323" t="s">
        <v>201</v>
      </c>
      <c r="B8" s="323" t="s">
        <v>202</v>
      </c>
      <c r="C8" s="325" t="s">
        <v>212</v>
      </c>
      <c r="D8" s="327" t="s">
        <v>213</v>
      </c>
      <c r="E8" s="328"/>
      <c r="F8" s="180"/>
      <c r="G8" s="179"/>
      <c r="H8" s="179"/>
      <c r="I8" s="179"/>
      <c r="J8" s="179"/>
      <c r="K8" s="179"/>
    </row>
    <row r="9" spans="1:11" ht="15.75" thickBot="1">
      <c r="A9" s="324"/>
      <c r="B9" s="324"/>
      <c r="C9" s="326"/>
      <c r="D9" s="307"/>
      <c r="E9" s="308"/>
      <c r="F9" s="180"/>
      <c r="G9" s="179"/>
      <c r="H9" s="179"/>
      <c r="I9" s="179"/>
      <c r="J9" s="179"/>
      <c r="K9" s="179"/>
    </row>
    <row r="10" spans="1:11" ht="15.75" thickBot="1">
      <c r="A10" s="181"/>
      <c r="B10" s="182"/>
      <c r="C10" s="183"/>
      <c r="D10" s="184" t="s">
        <v>214</v>
      </c>
      <c r="E10" s="185" t="s">
        <v>215</v>
      </c>
      <c r="F10" s="186"/>
      <c r="G10" s="179"/>
      <c r="H10" s="179"/>
      <c r="I10" s="179"/>
      <c r="J10" s="179"/>
      <c r="K10" s="179"/>
    </row>
    <row r="11" spans="1:11" ht="15">
      <c r="A11" s="187" t="s">
        <v>8</v>
      </c>
      <c r="B11" s="188" t="str">
        <f>CONSOLIDADA!B12</f>
        <v>SERVIÇOS PRELIMINARES</v>
      </c>
      <c r="C11" s="189">
        <f>CONSOLIDADA!C12</f>
        <v>20918.674303840005</v>
      </c>
      <c r="D11" s="190">
        <f t="shared" ref="D11:D19" si="0">C11</f>
        <v>20918.674303840005</v>
      </c>
      <c r="E11" s="191">
        <f>D11/C11</f>
        <v>1</v>
      </c>
      <c r="F11" s="192"/>
      <c r="G11" s="193"/>
      <c r="H11" s="194"/>
      <c r="I11" s="179"/>
      <c r="J11" s="195"/>
      <c r="K11" s="195"/>
    </row>
    <row r="12" spans="1:11" ht="15">
      <c r="A12" s="196" t="s">
        <v>13</v>
      </c>
      <c r="B12" s="197" t="str">
        <f>CONSOLIDADA!B13</f>
        <v>ALVENARIA</v>
      </c>
      <c r="C12" s="189">
        <f>CONSOLIDADA!C13</f>
        <v>9722.1276739999994</v>
      </c>
      <c r="D12" s="190">
        <f t="shared" si="0"/>
        <v>9722.1276739999994</v>
      </c>
      <c r="E12" s="191">
        <f t="shared" ref="E12:E19" si="1">D12/C12</f>
        <v>1</v>
      </c>
      <c r="F12" s="192"/>
      <c r="G12" s="193"/>
      <c r="H12" s="194"/>
      <c r="I12" s="179"/>
      <c r="J12" s="179"/>
      <c r="K12" s="179"/>
    </row>
    <row r="13" spans="1:11" ht="15">
      <c r="A13" s="196" t="s">
        <v>15</v>
      </c>
      <c r="B13" s="197" t="str">
        <f>CONSOLIDADA!B14</f>
        <v>PISOS E AZULEJOS</v>
      </c>
      <c r="C13" s="189">
        <f>CONSOLIDADA!C14</f>
        <v>17696.19333776</v>
      </c>
      <c r="D13" s="198">
        <f t="shared" si="0"/>
        <v>17696.19333776</v>
      </c>
      <c r="E13" s="191">
        <f t="shared" si="1"/>
        <v>1</v>
      </c>
      <c r="F13" s="192"/>
      <c r="G13" s="193"/>
      <c r="H13" s="194"/>
      <c r="I13" s="179"/>
      <c r="J13" s="179"/>
      <c r="K13" s="179"/>
    </row>
    <row r="14" spans="1:11" ht="15">
      <c r="A14" s="196" t="s">
        <v>57</v>
      </c>
      <c r="B14" s="199" t="str">
        <f>CONSOLIDADA!B15</f>
        <v>COBERTURA</v>
      </c>
      <c r="C14" s="189">
        <f>CONSOLIDADA!C15</f>
        <v>1951.5563199999997</v>
      </c>
      <c r="D14" s="190">
        <f t="shared" si="0"/>
        <v>1951.5563199999997</v>
      </c>
      <c r="E14" s="191">
        <f t="shared" si="1"/>
        <v>1</v>
      </c>
      <c r="F14" s="192"/>
      <c r="G14" s="193"/>
      <c r="H14" s="194"/>
      <c r="I14" s="179"/>
      <c r="J14" s="179"/>
      <c r="K14" s="179"/>
    </row>
    <row r="15" spans="1:11" ht="15">
      <c r="A15" s="196" t="s">
        <v>63</v>
      </c>
      <c r="B15" s="197" t="str">
        <f>CONSOLIDADA!B16</f>
        <v>ESQUADRIAS</v>
      </c>
      <c r="C15" s="189">
        <f>CONSOLIDADA!C16</f>
        <v>31103.870259839998</v>
      </c>
      <c r="D15" s="198">
        <f t="shared" si="0"/>
        <v>31103.870259839998</v>
      </c>
      <c r="E15" s="191">
        <f t="shared" si="1"/>
        <v>1</v>
      </c>
      <c r="F15" s="192"/>
      <c r="G15" s="193"/>
      <c r="H15" s="194"/>
      <c r="I15" s="179"/>
      <c r="J15" s="179"/>
      <c r="K15" s="179"/>
    </row>
    <row r="16" spans="1:11" ht="15">
      <c r="A16" s="196" t="s">
        <v>78</v>
      </c>
      <c r="B16" s="197" t="str">
        <f>CONSOLIDADA!B17</f>
        <v>PINTURA</v>
      </c>
      <c r="C16" s="189">
        <f>CONSOLIDADA!C17</f>
        <v>60304.634810560005</v>
      </c>
      <c r="D16" s="190">
        <f t="shared" si="0"/>
        <v>60304.634810560005</v>
      </c>
      <c r="E16" s="191">
        <f t="shared" si="1"/>
        <v>1</v>
      </c>
      <c r="F16" s="192"/>
      <c r="G16" s="193"/>
      <c r="H16" s="194"/>
      <c r="I16" s="179"/>
      <c r="J16" s="179"/>
      <c r="K16" s="179"/>
    </row>
    <row r="17" spans="1:11" ht="15">
      <c r="A17" s="196" t="s">
        <v>94</v>
      </c>
      <c r="B17" s="197" t="str">
        <f>CONSOLIDADA!B18</f>
        <v>ELÉTRICA E LÓGICA</v>
      </c>
      <c r="C17" s="189">
        <f>CONSOLIDADA!C18</f>
        <v>24641.367296</v>
      </c>
      <c r="D17" s="198">
        <f t="shared" si="0"/>
        <v>24641.367296</v>
      </c>
      <c r="E17" s="191">
        <f t="shared" si="1"/>
        <v>1</v>
      </c>
      <c r="F17" s="192"/>
      <c r="G17" s="193"/>
      <c r="H17" s="194"/>
      <c r="I17" s="179"/>
      <c r="J17" s="195"/>
      <c r="K17" s="195"/>
    </row>
    <row r="18" spans="1:11" ht="15">
      <c r="A18" s="196" t="s">
        <v>107</v>
      </c>
      <c r="B18" s="197" t="str">
        <f>CONSOLIDADA!B19</f>
        <v>HIDRO SANITÁRIO</v>
      </c>
      <c r="C18" s="189">
        <f>CONSOLIDADA!C19</f>
        <v>9666.1028239999996</v>
      </c>
      <c r="D18" s="190">
        <f t="shared" si="0"/>
        <v>9666.1028239999996</v>
      </c>
      <c r="E18" s="191">
        <f t="shared" si="1"/>
        <v>1</v>
      </c>
      <c r="F18" s="192"/>
      <c r="G18" s="193"/>
      <c r="H18" s="194"/>
      <c r="I18" s="179"/>
      <c r="J18" s="195"/>
      <c r="K18" s="195"/>
    </row>
    <row r="19" spans="1:11" ht="15.75" thickBot="1">
      <c r="A19" s="196" t="s">
        <v>139</v>
      </c>
      <c r="B19" s="199" t="str">
        <f>CONSOLIDADA!B20</f>
        <v>SERVIÇOS COMPLEMENTARES</v>
      </c>
      <c r="C19" s="189">
        <f>CONSOLIDADA!C20</f>
        <v>13634.46436072</v>
      </c>
      <c r="D19" s="198">
        <f t="shared" si="0"/>
        <v>13634.46436072</v>
      </c>
      <c r="E19" s="191">
        <f t="shared" si="1"/>
        <v>1</v>
      </c>
      <c r="F19" s="192"/>
      <c r="G19" s="193"/>
      <c r="H19" s="194"/>
      <c r="I19" s="179"/>
      <c r="J19" s="195"/>
      <c r="K19" s="195"/>
    </row>
    <row r="20" spans="1:11">
      <c r="A20" s="200"/>
      <c r="B20" s="201" t="s">
        <v>216</v>
      </c>
      <c r="C20" s="202">
        <f>SUM(C11:C19)</f>
        <v>189638.99118672003</v>
      </c>
      <c r="D20" s="224">
        <f>SUM(D11:D19)</f>
        <v>189638.99118672003</v>
      </c>
      <c r="E20" s="203">
        <f>D20/C20</f>
        <v>1</v>
      </c>
      <c r="F20" s="204"/>
      <c r="G20" s="205"/>
      <c r="H20" s="205"/>
      <c r="I20" s="205"/>
      <c r="J20" s="205"/>
      <c r="K20" s="205"/>
    </row>
    <row r="21" spans="1:11" ht="13.5" thickBot="1">
      <c r="A21" s="206"/>
      <c r="B21" s="207" t="s">
        <v>217</v>
      </c>
      <c r="C21" s="208"/>
      <c r="D21" s="209">
        <f>D20</f>
        <v>189638.99118672003</v>
      </c>
      <c r="E21" s="210">
        <f>E20</f>
        <v>1</v>
      </c>
      <c r="F21" s="204"/>
      <c r="G21" s="205"/>
      <c r="H21" s="205"/>
      <c r="I21" s="205"/>
      <c r="J21" s="205"/>
      <c r="K21" s="205"/>
    </row>
    <row r="22" spans="1:11">
      <c r="A22" s="205"/>
      <c r="B22" s="309" t="s">
        <v>218</v>
      </c>
      <c r="C22" s="310"/>
      <c r="D22" s="313">
        <f>D20</f>
        <v>189638.99118672003</v>
      </c>
      <c r="E22" s="315">
        <f>E20</f>
        <v>1</v>
      </c>
      <c r="F22" s="211"/>
      <c r="G22" s="205"/>
      <c r="H22" s="205"/>
      <c r="I22" s="205"/>
      <c r="J22" s="205"/>
      <c r="K22" s="205"/>
    </row>
    <row r="23" spans="1:11" ht="13.5" thickBot="1">
      <c r="A23" s="205"/>
      <c r="B23" s="311"/>
      <c r="C23" s="312"/>
      <c r="D23" s="314"/>
      <c r="E23" s="316"/>
      <c r="F23" s="211"/>
      <c r="G23" s="205"/>
      <c r="H23" s="205"/>
      <c r="I23" s="205"/>
      <c r="J23" s="205"/>
      <c r="K23" s="205"/>
    </row>
  </sheetData>
  <mergeCells count="14">
    <mergeCell ref="A3:E3"/>
    <mergeCell ref="A1:E2"/>
    <mergeCell ref="A4:E4"/>
    <mergeCell ref="D9:E9"/>
    <mergeCell ref="B22:C23"/>
    <mergeCell ref="D22:D23"/>
    <mergeCell ref="E22:E23"/>
    <mergeCell ref="A5:E5"/>
    <mergeCell ref="A6:E6"/>
    <mergeCell ref="A7:E7"/>
    <mergeCell ref="A8:A9"/>
    <mergeCell ref="B8:B9"/>
    <mergeCell ref="C8:C9"/>
    <mergeCell ref="D8:E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41"/>
  <sheetViews>
    <sheetView view="pageBreakPreview" zoomScale="80" zoomScaleSheetLayoutView="80" workbookViewId="0">
      <selection activeCell="B38" sqref="B38"/>
    </sheetView>
  </sheetViews>
  <sheetFormatPr defaultRowHeight="12.75"/>
  <cols>
    <col min="1" max="1" width="15.28515625" style="156" customWidth="1"/>
    <col min="2" max="2" width="33.5703125" style="156" customWidth="1"/>
    <col min="3" max="3" width="26.28515625" style="156" customWidth="1"/>
    <col min="4" max="16384" width="9.140625" style="156"/>
  </cols>
  <sheetData>
    <row r="1" spans="1:3" ht="15">
      <c r="A1" s="225"/>
      <c r="B1" s="225"/>
      <c r="C1" s="225"/>
    </row>
    <row r="2" spans="1:3" ht="15">
      <c r="A2" s="225"/>
      <c r="B2" s="225"/>
      <c r="C2" s="225"/>
    </row>
    <row r="3" spans="1:3" ht="15.75">
      <c r="A3" s="331"/>
      <c r="B3" s="331"/>
      <c r="C3" s="331"/>
    </row>
    <row r="4" spans="1:3" ht="15">
      <c r="A4" s="226"/>
      <c r="B4" s="226"/>
      <c r="C4" s="226"/>
    </row>
    <row r="5" spans="1:3" ht="15.75">
      <c r="A5" s="332" t="s">
        <v>234</v>
      </c>
      <c r="B5" s="332"/>
      <c r="C5" s="332"/>
    </row>
    <row r="6" spans="1:3" ht="15">
      <c r="A6" s="227"/>
      <c r="B6" s="228"/>
      <c r="C6" s="229"/>
    </row>
    <row r="7" spans="1:3" ht="15">
      <c r="A7" s="227"/>
      <c r="B7" s="228"/>
      <c r="C7" s="229"/>
    </row>
    <row r="8" spans="1:3" ht="15.75">
      <c r="A8" s="230" t="s">
        <v>235</v>
      </c>
      <c r="B8" s="231" t="s">
        <v>236</v>
      </c>
      <c r="C8" s="232"/>
    </row>
    <row r="9" spans="1:3" ht="15.75">
      <c r="A9" s="233"/>
      <c r="B9" s="234"/>
      <c r="C9" s="235"/>
    </row>
    <row r="10" spans="1:3" ht="15.75">
      <c r="A10" s="233" t="s">
        <v>237</v>
      </c>
      <c r="B10" s="236" t="s">
        <v>238</v>
      </c>
      <c r="C10" s="237">
        <v>4</v>
      </c>
    </row>
    <row r="11" spans="1:3" ht="15.75">
      <c r="A11" s="233"/>
      <c r="B11" s="236"/>
      <c r="C11" s="237"/>
    </row>
    <row r="12" spans="1:3" ht="15.75">
      <c r="A12" s="233" t="s">
        <v>239</v>
      </c>
      <c r="B12" s="236" t="s">
        <v>240</v>
      </c>
      <c r="C12" s="237">
        <v>0.8</v>
      </c>
    </row>
    <row r="13" spans="1:3" ht="15.75">
      <c r="A13" s="233"/>
      <c r="B13" s="236"/>
      <c r="C13" s="237"/>
    </row>
    <row r="14" spans="1:3" ht="15.75">
      <c r="A14" s="233" t="s">
        <v>241</v>
      </c>
      <c r="B14" s="236" t="s">
        <v>242</v>
      </c>
      <c r="C14" s="237">
        <v>1.2</v>
      </c>
    </row>
    <row r="15" spans="1:3" ht="15.75">
      <c r="A15" s="233"/>
      <c r="B15" s="236"/>
      <c r="C15" s="237"/>
    </row>
    <row r="16" spans="1:3" ht="15.75">
      <c r="A16" s="233"/>
      <c r="B16" s="236"/>
      <c r="C16" s="237"/>
    </row>
    <row r="17" spans="1:3" ht="15.75">
      <c r="A17" s="333" t="s">
        <v>243</v>
      </c>
      <c r="B17" s="333"/>
      <c r="C17" s="238">
        <f>SUM(C9:C16)</f>
        <v>6</v>
      </c>
    </row>
    <row r="18" spans="1:3" ht="15">
      <c r="A18" s="227"/>
      <c r="B18" s="228"/>
      <c r="C18" s="229"/>
    </row>
    <row r="19" spans="1:3" ht="15.75">
      <c r="A19" s="230" t="s">
        <v>244</v>
      </c>
      <c r="B19" s="231" t="s">
        <v>245</v>
      </c>
      <c r="C19" s="232"/>
    </row>
    <row r="20" spans="1:3" ht="15.75">
      <c r="A20" s="235"/>
      <c r="B20" s="234"/>
      <c r="C20" s="233"/>
    </row>
    <row r="21" spans="1:3" ht="15.75">
      <c r="A21" s="233" t="s">
        <v>246</v>
      </c>
      <c r="B21" s="236" t="s">
        <v>247</v>
      </c>
      <c r="C21" s="237">
        <v>1.21</v>
      </c>
    </row>
    <row r="22" spans="1:3" ht="15.75">
      <c r="A22" s="333" t="s">
        <v>248</v>
      </c>
      <c r="B22" s="333"/>
      <c r="C22" s="238">
        <v>1.21</v>
      </c>
    </row>
    <row r="23" spans="1:3" ht="15.75">
      <c r="A23" s="230" t="s">
        <v>249</v>
      </c>
      <c r="B23" s="231" t="s">
        <v>245</v>
      </c>
      <c r="C23" s="232"/>
    </row>
    <row r="24" spans="1:3" ht="15.75">
      <c r="A24" s="235"/>
      <c r="B24" s="234"/>
      <c r="C24" s="233"/>
    </row>
    <row r="25" spans="1:3" ht="15.75">
      <c r="A25" s="233" t="s">
        <v>192</v>
      </c>
      <c r="B25" s="236" t="s">
        <v>250</v>
      </c>
      <c r="C25" s="237">
        <v>7.4</v>
      </c>
    </row>
    <row r="26" spans="1:3" ht="15.75">
      <c r="A26" s="333" t="s">
        <v>251</v>
      </c>
      <c r="B26" s="333"/>
      <c r="C26" s="238">
        <f>SUM(C24:C25)</f>
        <v>7.4</v>
      </c>
    </row>
    <row r="27" spans="1:3" ht="15">
      <c r="A27" s="227"/>
      <c r="B27" s="228"/>
      <c r="C27" s="239"/>
    </row>
    <row r="28" spans="1:3" ht="15.75">
      <c r="A28" s="230" t="s">
        <v>252</v>
      </c>
      <c r="B28" s="231" t="s">
        <v>253</v>
      </c>
      <c r="C28" s="232"/>
    </row>
    <row r="29" spans="1:3" ht="15.75">
      <c r="A29" s="235"/>
      <c r="B29" s="236"/>
      <c r="C29" s="233"/>
    </row>
    <row r="30" spans="1:3" ht="15.75">
      <c r="A30" s="233" t="s">
        <v>254</v>
      </c>
      <c r="B30" s="236" t="s">
        <v>255</v>
      </c>
      <c r="C30" s="237">
        <v>0.65</v>
      </c>
    </row>
    <row r="31" spans="1:3" ht="15.75">
      <c r="A31" s="233"/>
      <c r="B31" s="236"/>
      <c r="C31" s="237"/>
    </row>
    <row r="32" spans="1:3" ht="15.75">
      <c r="A32" s="233" t="s">
        <v>256</v>
      </c>
      <c r="B32" s="236" t="s">
        <v>257</v>
      </c>
      <c r="C32" s="237">
        <v>3</v>
      </c>
    </row>
    <row r="33" spans="1:3" ht="15.75">
      <c r="A33" s="233"/>
      <c r="B33" s="236"/>
      <c r="C33" s="237"/>
    </row>
    <row r="34" spans="1:3" ht="15.75">
      <c r="A34" s="233" t="s">
        <v>258</v>
      </c>
      <c r="B34" s="236" t="s">
        <v>259</v>
      </c>
      <c r="C34" s="237">
        <v>2</v>
      </c>
    </row>
    <row r="35" spans="1:3" ht="15.75">
      <c r="A35" s="233"/>
      <c r="B35" s="236"/>
      <c r="C35" s="237"/>
    </row>
    <row r="36" spans="1:3" ht="15.75">
      <c r="A36" s="233" t="s">
        <v>260</v>
      </c>
      <c r="B36" s="240" t="s">
        <v>261</v>
      </c>
      <c r="C36" s="237">
        <v>4.5</v>
      </c>
    </row>
    <row r="37" spans="1:3" ht="15.75">
      <c r="A37" s="333" t="s">
        <v>262</v>
      </c>
      <c r="B37" s="333"/>
      <c r="C37" s="241">
        <f>SUM(C30:C36)</f>
        <v>10.15</v>
      </c>
    </row>
    <row r="38" spans="1:3" ht="15">
      <c r="A38" s="227"/>
      <c r="B38" s="228"/>
      <c r="C38" s="229"/>
    </row>
    <row r="39" spans="1:3">
      <c r="A39" s="329" t="s">
        <v>263</v>
      </c>
      <c r="B39" s="329"/>
      <c r="C39" s="329"/>
    </row>
    <row r="40" spans="1:3">
      <c r="A40" s="329"/>
      <c r="B40" s="329"/>
      <c r="C40" s="329"/>
    </row>
    <row r="41" spans="1:3" ht="15.75">
      <c r="A41" s="330" t="s">
        <v>264</v>
      </c>
      <c r="B41" s="330"/>
      <c r="C41" s="242">
        <f>((((1+C17/100)*(1+C22/100)*(1+C26/100))/(1-C37/100))-1)</f>
        <v>0.28237632053422379</v>
      </c>
    </row>
  </sheetData>
  <mergeCells count="9">
    <mergeCell ref="A39:C39"/>
    <mergeCell ref="A40:C40"/>
    <mergeCell ref="A41:B41"/>
    <mergeCell ref="A3:C3"/>
    <mergeCell ref="A5:C5"/>
    <mergeCell ref="A17:B17"/>
    <mergeCell ref="A22:B22"/>
    <mergeCell ref="A26:B26"/>
    <mergeCell ref="A37:B3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22"/>
  <sheetViews>
    <sheetView zoomScaleSheetLayoutView="100" workbookViewId="0">
      <selection activeCell="F18" sqref="F18"/>
    </sheetView>
  </sheetViews>
  <sheetFormatPr defaultRowHeight="15"/>
  <cols>
    <col min="1" max="1" width="14.28515625" bestFit="1" customWidth="1"/>
    <col min="2" max="2" width="11.85546875" customWidth="1"/>
  </cols>
  <sheetData>
    <row r="1" spans="1:5">
      <c r="B1" s="334" t="s">
        <v>64</v>
      </c>
      <c r="C1" s="334"/>
      <c r="D1" s="334"/>
    </row>
    <row r="3" spans="1:5">
      <c r="B3" s="244" t="s">
        <v>265</v>
      </c>
      <c r="C3" s="244" t="s">
        <v>116</v>
      </c>
      <c r="D3" s="244" t="s">
        <v>117</v>
      </c>
    </row>
    <row r="4" spans="1:5">
      <c r="A4" t="s">
        <v>119</v>
      </c>
      <c r="B4">
        <v>39.82</v>
      </c>
      <c r="C4">
        <v>3</v>
      </c>
      <c r="D4">
        <f>B4*C4</f>
        <v>119.46000000000001</v>
      </c>
    </row>
    <row r="5" spans="1:5">
      <c r="A5" t="s">
        <v>119</v>
      </c>
      <c r="B5">
        <v>27.99</v>
      </c>
      <c r="C5">
        <v>3</v>
      </c>
      <c r="D5">
        <f t="shared" ref="D5:D11" si="0">B5*C5</f>
        <v>83.97</v>
      </c>
    </row>
    <row r="6" spans="1:5">
      <c r="A6" t="s">
        <v>119</v>
      </c>
      <c r="B6">
        <v>32.700000000000003</v>
      </c>
      <c r="C6">
        <v>5</v>
      </c>
      <c r="D6">
        <f t="shared" si="0"/>
        <v>163.5</v>
      </c>
    </row>
    <row r="7" spans="1:5">
      <c r="A7" t="s">
        <v>119</v>
      </c>
      <c r="B7">
        <v>48.15</v>
      </c>
      <c r="C7">
        <v>5</v>
      </c>
      <c r="D7">
        <f t="shared" si="0"/>
        <v>240.75</v>
      </c>
    </row>
    <row r="8" spans="1:5">
      <c r="A8" t="s">
        <v>119</v>
      </c>
      <c r="B8">
        <v>43</v>
      </c>
      <c r="C8">
        <v>5</v>
      </c>
      <c r="D8">
        <f t="shared" si="0"/>
        <v>215</v>
      </c>
    </row>
    <row r="9" spans="1:5">
      <c r="A9" t="s">
        <v>119</v>
      </c>
      <c r="B9">
        <v>36</v>
      </c>
      <c r="C9">
        <v>5</v>
      </c>
      <c r="D9">
        <f t="shared" si="0"/>
        <v>180</v>
      </c>
    </row>
    <row r="10" spans="1:5">
      <c r="A10" t="s">
        <v>119</v>
      </c>
      <c r="B10">
        <v>36</v>
      </c>
      <c r="C10">
        <v>5</v>
      </c>
      <c r="D10">
        <f t="shared" si="0"/>
        <v>180</v>
      </c>
    </row>
    <row r="11" spans="1:5">
      <c r="A11" t="s">
        <v>119</v>
      </c>
      <c r="B11">
        <v>36</v>
      </c>
      <c r="C11">
        <v>5</v>
      </c>
      <c r="D11">
        <f t="shared" si="0"/>
        <v>180</v>
      </c>
      <c r="E11" s="245">
        <v>0.15</v>
      </c>
    </row>
    <row r="12" spans="1:5">
      <c r="A12" s="334" t="s">
        <v>184</v>
      </c>
      <c r="B12" s="334"/>
      <c r="C12" s="334"/>
      <c r="D12" s="244">
        <f>SUM(D4:D11)</f>
        <v>1362.68</v>
      </c>
      <c r="E12">
        <f>D12*0.15</f>
        <v>204.40200000000002</v>
      </c>
    </row>
    <row r="14" spans="1:5">
      <c r="A14" t="s">
        <v>266</v>
      </c>
      <c r="B14">
        <v>44</v>
      </c>
      <c r="C14">
        <v>3</v>
      </c>
      <c r="D14">
        <f t="shared" ref="D14:D16" si="1">B14*C14</f>
        <v>132</v>
      </c>
    </row>
    <row r="16" spans="1:5">
      <c r="A16" t="s">
        <v>267</v>
      </c>
      <c r="B16">
        <v>10.050000000000001</v>
      </c>
      <c r="C16">
        <v>10</v>
      </c>
      <c r="D16">
        <f t="shared" si="1"/>
        <v>100.5</v>
      </c>
    </row>
    <row r="18" spans="1:4">
      <c r="A18" t="s">
        <v>268</v>
      </c>
      <c r="D18">
        <v>88</v>
      </c>
    </row>
    <row r="19" spans="1:4">
      <c r="A19" t="s">
        <v>268</v>
      </c>
      <c r="D19">
        <v>10</v>
      </c>
    </row>
    <row r="20" spans="1:4">
      <c r="A20" t="s">
        <v>268</v>
      </c>
      <c r="D20">
        <v>12</v>
      </c>
    </row>
    <row r="21" spans="1:4">
      <c r="A21" t="s">
        <v>268</v>
      </c>
      <c r="D21">
        <v>12</v>
      </c>
    </row>
    <row r="22" spans="1:4">
      <c r="A22" s="334" t="s">
        <v>184</v>
      </c>
      <c r="B22" s="334"/>
      <c r="C22" s="334"/>
      <c r="D22" s="244">
        <f>SUM(D18:D21)</f>
        <v>122</v>
      </c>
    </row>
  </sheetData>
  <mergeCells count="3">
    <mergeCell ref="B1:D1"/>
    <mergeCell ref="A22:C22"/>
    <mergeCell ref="A12:C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B5" sqref="B5"/>
    </sheetView>
  </sheetViews>
  <sheetFormatPr defaultRowHeight="15"/>
  <cols>
    <col min="1" max="1" width="15.42578125" customWidth="1"/>
  </cols>
  <sheetData>
    <row r="1" spans="1:4">
      <c r="B1" s="264" t="s">
        <v>118</v>
      </c>
      <c r="C1" s="264"/>
      <c r="D1" s="264"/>
    </row>
    <row r="2" spans="1:4">
      <c r="B2" t="s">
        <v>115</v>
      </c>
      <c r="C2" t="s">
        <v>116</v>
      </c>
      <c r="D2" t="s">
        <v>117</v>
      </c>
    </row>
    <row r="3" spans="1:4">
      <c r="A3" t="s">
        <v>119</v>
      </c>
      <c r="B3">
        <v>1.29</v>
      </c>
      <c r="C3">
        <v>3</v>
      </c>
      <c r="D3">
        <f>B3*C3</f>
        <v>3.87</v>
      </c>
    </row>
    <row r="4" spans="1:4">
      <c r="A4" t="s">
        <v>119</v>
      </c>
      <c r="B4">
        <v>1.29</v>
      </c>
      <c r="C4">
        <v>3</v>
      </c>
      <c r="D4">
        <f t="shared" ref="D4:D9" si="0">B4*C4</f>
        <v>3.87</v>
      </c>
    </row>
    <row r="5" spans="1:4">
      <c r="A5" t="s">
        <v>119</v>
      </c>
      <c r="B5">
        <v>2.19</v>
      </c>
      <c r="C5">
        <v>3</v>
      </c>
      <c r="D5">
        <f t="shared" si="0"/>
        <v>6.57</v>
      </c>
    </row>
    <row r="6" spans="1:4">
      <c r="A6" t="s">
        <v>119</v>
      </c>
      <c r="B6">
        <v>5.05</v>
      </c>
      <c r="C6">
        <v>3</v>
      </c>
      <c r="D6">
        <f t="shared" si="0"/>
        <v>15.149999999999999</v>
      </c>
    </row>
    <row r="7" spans="1:4">
      <c r="A7" t="s">
        <v>119</v>
      </c>
      <c r="B7">
        <v>3</v>
      </c>
      <c r="C7">
        <v>3</v>
      </c>
      <c r="D7">
        <f t="shared" ref="D7" si="1">B7*C7</f>
        <v>9</v>
      </c>
    </row>
    <row r="8" spans="1:4">
      <c r="A8" t="s">
        <v>120</v>
      </c>
      <c r="B8">
        <v>3.15</v>
      </c>
      <c r="C8">
        <v>3</v>
      </c>
      <c r="D8">
        <f t="shared" si="0"/>
        <v>9.4499999999999993</v>
      </c>
    </row>
    <row r="9" spans="1:4">
      <c r="A9" t="s">
        <v>120</v>
      </c>
      <c r="B9">
        <v>3.15</v>
      </c>
      <c r="C9">
        <v>3</v>
      </c>
      <c r="D9">
        <f t="shared" si="0"/>
        <v>9.4499999999999993</v>
      </c>
    </row>
    <row r="10" spans="1:4">
      <c r="A10" s="264" t="s">
        <v>121</v>
      </c>
      <c r="B10" s="264"/>
      <c r="C10" s="264"/>
      <c r="D10">
        <f>SUM(D3:D9)</f>
        <v>57.36</v>
      </c>
    </row>
    <row r="11" spans="1:4">
      <c r="A11" s="264" t="s">
        <v>122</v>
      </c>
      <c r="B11" s="264"/>
      <c r="C11" s="264"/>
      <c r="D11" s="122">
        <f>D10*0.15</f>
        <v>8.6039999999999992</v>
      </c>
    </row>
  </sheetData>
  <mergeCells count="3">
    <mergeCell ref="B1:D1"/>
    <mergeCell ref="A10:C10"/>
    <mergeCell ref="A11:C1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activeCell="J13" sqref="J13"/>
    </sheetView>
  </sheetViews>
  <sheetFormatPr defaultRowHeight="15"/>
  <cols>
    <col min="7" max="7" width="17.5703125" bestFit="1" customWidth="1"/>
  </cols>
  <sheetData>
    <row r="1" spans="1:10">
      <c r="B1" s="264" t="s">
        <v>118</v>
      </c>
      <c r="C1" s="264"/>
      <c r="D1" s="264"/>
      <c r="H1" t="s">
        <v>144</v>
      </c>
    </row>
    <row r="2" spans="1:10">
      <c r="B2" t="s">
        <v>115</v>
      </c>
      <c r="C2" t="s">
        <v>116</v>
      </c>
      <c r="D2" t="s">
        <v>117</v>
      </c>
    </row>
    <row r="3" spans="1:10">
      <c r="A3" t="s">
        <v>119</v>
      </c>
      <c r="B3">
        <v>3.34</v>
      </c>
      <c r="C3">
        <v>3</v>
      </c>
      <c r="D3">
        <f>B3*C3</f>
        <v>10.02</v>
      </c>
      <c r="H3" t="s">
        <v>175</v>
      </c>
      <c r="I3" t="s">
        <v>55</v>
      </c>
      <c r="J3" t="s">
        <v>117</v>
      </c>
    </row>
    <row r="4" spans="1:10">
      <c r="A4" t="s">
        <v>119</v>
      </c>
      <c r="B4">
        <v>3</v>
      </c>
      <c r="C4">
        <v>3</v>
      </c>
      <c r="D4">
        <f t="shared" ref="D4:D13" si="0">B4*C4</f>
        <v>9</v>
      </c>
      <c r="G4" t="s">
        <v>183</v>
      </c>
      <c r="H4">
        <v>33.25</v>
      </c>
      <c r="I4">
        <v>2.5</v>
      </c>
      <c r="J4">
        <f>H4*I4</f>
        <v>83.125</v>
      </c>
    </row>
    <row r="5" spans="1:10">
      <c r="A5" t="s">
        <v>119</v>
      </c>
      <c r="B5">
        <v>8</v>
      </c>
      <c r="C5">
        <v>3</v>
      </c>
      <c r="D5">
        <f t="shared" si="0"/>
        <v>24</v>
      </c>
      <c r="G5" t="s">
        <v>120</v>
      </c>
      <c r="H5">
        <v>31.75</v>
      </c>
      <c r="I5">
        <v>2.1</v>
      </c>
      <c r="J5">
        <f t="shared" ref="J5:J9" si="1">H5*I5</f>
        <v>66.674999999999997</v>
      </c>
    </row>
    <row r="6" spans="1:10">
      <c r="A6" t="s">
        <v>119</v>
      </c>
      <c r="B6">
        <v>5</v>
      </c>
      <c r="C6">
        <v>3</v>
      </c>
      <c r="D6">
        <f t="shared" si="0"/>
        <v>15</v>
      </c>
      <c r="G6" t="s">
        <v>120</v>
      </c>
      <c r="H6">
        <v>10</v>
      </c>
      <c r="I6">
        <v>2.1</v>
      </c>
      <c r="J6">
        <f t="shared" si="1"/>
        <v>21</v>
      </c>
    </row>
    <row r="7" spans="1:10">
      <c r="A7" t="s">
        <v>119</v>
      </c>
      <c r="B7">
        <v>12.2</v>
      </c>
      <c r="C7">
        <v>5</v>
      </c>
      <c r="D7">
        <f t="shared" si="0"/>
        <v>61</v>
      </c>
      <c r="G7" t="s">
        <v>120</v>
      </c>
      <c r="H7">
        <v>7.45</v>
      </c>
      <c r="I7">
        <v>2.1</v>
      </c>
      <c r="J7">
        <f t="shared" si="1"/>
        <v>15.645000000000001</v>
      </c>
    </row>
    <row r="8" spans="1:10">
      <c r="A8" t="s">
        <v>119</v>
      </c>
      <c r="B8">
        <v>46.6</v>
      </c>
      <c r="C8">
        <v>5</v>
      </c>
      <c r="D8">
        <f t="shared" ref="D8:D9" si="2">B8*C8</f>
        <v>233</v>
      </c>
      <c r="G8" t="s">
        <v>120</v>
      </c>
      <c r="H8">
        <v>7.45</v>
      </c>
      <c r="I8">
        <v>2.1</v>
      </c>
      <c r="J8">
        <f t="shared" si="1"/>
        <v>15.645000000000001</v>
      </c>
    </row>
    <row r="9" spans="1:10">
      <c r="A9" t="s">
        <v>119</v>
      </c>
      <c r="B9">
        <v>1.87</v>
      </c>
      <c r="C9">
        <v>3</v>
      </c>
      <c r="D9">
        <f t="shared" si="2"/>
        <v>5.61</v>
      </c>
      <c r="G9" t="s">
        <v>120</v>
      </c>
      <c r="H9">
        <v>4</v>
      </c>
      <c r="I9">
        <v>2.1</v>
      </c>
      <c r="J9">
        <f t="shared" si="1"/>
        <v>8.4</v>
      </c>
    </row>
    <row r="10" spans="1:10">
      <c r="A10" t="s">
        <v>119</v>
      </c>
      <c r="B10">
        <v>0.9</v>
      </c>
      <c r="C10">
        <v>2.1</v>
      </c>
      <c r="D10">
        <f t="shared" ref="D10:D11" si="3">B10*C10</f>
        <v>1.8900000000000001</v>
      </c>
      <c r="G10" t="s">
        <v>120</v>
      </c>
      <c r="H10">
        <v>4.55</v>
      </c>
      <c r="I10">
        <v>2.1</v>
      </c>
      <c r="J10">
        <f t="shared" ref="J10" si="4">H10*I10</f>
        <v>9.5549999999999997</v>
      </c>
    </row>
    <row r="11" spans="1:10">
      <c r="A11" t="s">
        <v>119</v>
      </c>
      <c r="B11">
        <v>0.9</v>
      </c>
      <c r="C11">
        <v>2.1</v>
      </c>
      <c r="D11">
        <f t="shared" si="3"/>
        <v>1.8900000000000001</v>
      </c>
      <c r="G11" t="s">
        <v>120</v>
      </c>
      <c r="H11">
        <v>11</v>
      </c>
      <c r="I11">
        <v>2.1</v>
      </c>
      <c r="J11">
        <f t="shared" ref="J11" si="5">H11*I11</f>
        <v>23.1</v>
      </c>
    </row>
    <row r="12" spans="1:10">
      <c r="A12" t="s">
        <v>120</v>
      </c>
      <c r="B12">
        <v>5.43</v>
      </c>
      <c r="C12">
        <v>3</v>
      </c>
      <c r="D12">
        <f t="shared" si="0"/>
        <v>16.29</v>
      </c>
    </row>
    <row r="13" spans="1:10">
      <c r="A13" t="s">
        <v>120</v>
      </c>
      <c r="B13">
        <v>3.23</v>
      </c>
      <c r="C13">
        <v>3</v>
      </c>
      <c r="D13">
        <f t="shared" si="0"/>
        <v>9.69</v>
      </c>
      <c r="H13" t="s">
        <v>184</v>
      </c>
      <c r="J13" s="122">
        <f>SUM(J4:J12)</f>
        <v>243.14500000000004</v>
      </c>
    </row>
    <row r="14" spans="1:10">
      <c r="A14" t="s">
        <v>120</v>
      </c>
      <c r="B14">
        <v>5</v>
      </c>
      <c r="C14">
        <v>5</v>
      </c>
      <c r="D14">
        <f t="shared" ref="D14:D19" si="6">B14*C14</f>
        <v>25</v>
      </c>
    </row>
    <row r="15" spans="1:10">
      <c r="A15" t="s">
        <v>120</v>
      </c>
      <c r="B15">
        <v>5</v>
      </c>
      <c r="C15">
        <v>5</v>
      </c>
      <c r="D15">
        <f t="shared" si="6"/>
        <v>25</v>
      </c>
    </row>
    <row r="16" spans="1:10">
      <c r="D16">
        <f t="shared" si="6"/>
        <v>0</v>
      </c>
    </row>
    <row r="17" spans="1:4">
      <c r="D17">
        <f t="shared" si="6"/>
        <v>0</v>
      </c>
    </row>
    <row r="18" spans="1:4">
      <c r="D18">
        <f t="shared" si="6"/>
        <v>0</v>
      </c>
    </row>
    <row r="19" spans="1:4">
      <c r="D19">
        <f t="shared" si="6"/>
        <v>0</v>
      </c>
    </row>
    <row r="20" spans="1:4">
      <c r="A20" s="264" t="s">
        <v>121</v>
      </c>
      <c r="B20" s="264"/>
      <c r="C20" s="264"/>
      <c r="D20">
        <f>SUM(D3:D19)</f>
        <v>437.39</v>
      </c>
    </row>
  </sheetData>
  <mergeCells count="2">
    <mergeCell ref="B1:D1"/>
    <mergeCell ref="A20:C20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F20" sqref="F20"/>
    </sheetView>
  </sheetViews>
  <sheetFormatPr defaultRowHeight="15"/>
  <sheetData>
    <row r="1" spans="1:6">
      <c r="B1" t="s">
        <v>123</v>
      </c>
    </row>
    <row r="3" spans="1:6">
      <c r="A3" t="s">
        <v>124</v>
      </c>
      <c r="B3" t="s">
        <v>125</v>
      </c>
      <c r="C3" t="s">
        <v>116</v>
      </c>
      <c r="D3" t="s">
        <v>115</v>
      </c>
      <c r="E3" t="s">
        <v>127</v>
      </c>
      <c r="F3" t="s">
        <v>126</v>
      </c>
    </row>
    <row r="4" spans="1:6">
      <c r="B4">
        <v>0.15</v>
      </c>
      <c r="C4">
        <v>0.25</v>
      </c>
      <c r="D4">
        <v>5</v>
      </c>
      <c r="E4">
        <v>20</v>
      </c>
      <c r="F4">
        <f>B4*C4*E4*D4</f>
        <v>3.75</v>
      </c>
    </row>
    <row r="5" spans="1:6">
      <c r="B5">
        <v>0.15</v>
      </c>
      <c r="C5">
        <v>0.25</v>
      </c>
      <c r="D5">
        <v>3</v>
      </c>
      <c r="E5">
        <v>3</v>
      </c>
      <c r="F5">
        <f>B5*C5*E5*D5</f>
        <v>0.33749999999999997</v>
      </c>
    </row>
    <row r="6" spans="1:6">
      <c r="F6" s="122">
        <f>SUM(F4:F5)</f>
        <v>4.0875000000000004</v>
      </c>
    </row>
    <row r="9" spans="1:6">
      <c r="A9" t="s">
        <v>128</v>
      </c>
      <c r="B9" t="s">
        <v>125</v>
      </c>
      <c r="C9" t="s">
        <v>116</v>
      </c>
      <c r="D9" t="s">
        <v>115</v>
      </c>
      <c r="E9" t="s">
        <v>127</v>
      </c>
      <c r="F9" t="s">
        <v>126</v>
      </c>
    </row>
    <row r="10" spans="1:6">
      <c r="B10">
        <v>0.15</v>
      </c>
      <c r="C10">
        <v>0.25</v>
      </c>
      <c r="D10">
        <v>5</v>
      </c>
      <c r="E10">
        <v>4</v>
      </c>
      <c r="F10">
        <f>B10*C10*E10*D10</f>
        <v>0.75</v>
      </c>
    </row>
    <row r="11" spans="1:6">
      <c r="B11">
        <v>0.15</v>
      </c>
      <c r="C11">
        <v>0.25</v>
      </c>
      <c r="D11">
        <v>8</v>
      </c>
      <c r="E11">
        <v>2</v>
      </c>
      <c r="F11">
        <f>B11*C11*E11*D11</f>
        <v>0.6</v>
      </c>
    </row>
    <row r="12" spans="1:6">
      <c r="B12">
        <v>0.15</v>
      </c>
      <c r="C12">
        <v>0.25</v>
      </c>
      <c r="D12">
        <v>12</v>
      </c>
      <c r="E12">
        <v>3</v>
      </c>
      <c r="F12">
        <f>B12*C12*E12*D12</f>
        <v>1.3499999999999999</v>
      </c>
    </row>
    <row r="13" spans="1:6">
      <c r="F13" s="122">
        <f>SUM(F10:F12)</f>
        <v>2.7</v>
      </c>
    </row>
    <row r="14" spans="1:6">
      <c r="F14">
        <f>F13*3</f>
        <v>8.1000000000000014</v>
      </c>
    </row>
    <row r="16" spans="1:6">
      <c r="A16" t="s">
        <v>129</v>
      </c>
      <c r="B16" t="s">
        <v>125</v>
      </c>
      <c r="C16" t="s">
        <v>116</v>
      </c>
      <c r="D16" t="s">
        <v>115</v>
      </c>
      <c r="E16" t="s">
        <v>127</v>
      </c>
      <c r="F16" t="s">
        <v>126</v>
      </c>
    </row>
    <row r="17" spans="1:6">
      <c r="B17">
        <v>0.5</v>
      </c>
      <c r="C17">
        <v>0.5</v>
      </c>
      <c r="D17">
        <v>0.5</v>
      </c>
      <c r="E17">
        <v>23</v>
      </c>
      <c r="F17">
        <f>B17*C17*E17*D17</f>
        <v>2.875</v>
      </c>
    </row>
    <row r="20" spans="1:6">
      <c r="A20" s="264" t="s">
        <v>130</v>
      </c>
      <c r="B20" s="264"/>
      <c r="C20" s="264"/>
      <c r="D20" s="264"/>
      <c r="E20" s="264"/>
      <c r="F20" s="122">
        <f>F17+F14+F6</f>
        <v>15.062500000000002</v>
      </c>
    </row>
  </sheetData>
  <mergeCells count="1">
    <mergeCell ref="A20:E20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D8" sqref="D8"/>
    </sheetView>
  </sheetViews>
  <sheetFormatPr defaultRowHeight="15"/>
  <sheetData>
    <row r="1" spans="1:4">
      <c r="B1" t="s">
        <v>131</v>
      </c>
    </row>
    <row r="3" spans="1:4">
      <c r="B3" t="s">
        <v>132</v>
      </c>
      <c r="C3" t="s">
        <v>125</v>
      </c>
      <c r="D3" t="s">
        <v>117</v>
      </c>
    </row>
    <row r="4" spans="1:4">
      <c r="A4" t="s">
        <v>120</v>
      </c>
      <c r="B4" s="264" t="s">
        <v>145</v>
      </c>
      <c r="C4" s="264"/>
      <c r="D4">
        <v>14.65</v>
      </c>
    </row>
    <row r="5" spans="1:4">
      <c r="A5" t="s">
        <v>120</v>
      </c>
      <c r="B5">
        <v>1</v>
      </c>
      <c r="C5">
        <v>10</v>
      </c>
      <c r="D5">
        <f t="shared" ref="D5:D7" si="0">B5*C5</f>
        <v>10</v>
      </c>
    </row>
    <row r="6" spans="1:4">
      <c r="A6" t="s">
        <v>119</v>
      </c>
      <c r="B6">
        <v>1</v>
      </c>
      <c r="C6">
        <v>10</v>
      </c>
      <c r="D6">
        <f t="shared" si="0"/>
        <v>10</v>
      </c>
    </row>
    <row r="7" spans="1:4">
      <c r="A7" t="s">
        <v>119</v>
      </c>
      <c r="B7">
        <v>1</v>
      </c>
      <c r="C7">
        <v>10</v>
      </c>
      <c r="D7">
        <f t="shared" si="0"/>
        <v>10</v>
      </c>
    </row>
    <row r="8" spans="1:4">
      <c r="D8">
        <f>SUM(D4:D7)</f>
        <v>44.65</v>
      </c>
    </row>
  </sheetData>
  <mergeCells count="1">
    <mergeCell ref="B4:C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0"/>
  <sheetViews>
    <sheetView workbookViewId="0">
      <selection activeCell="L8" sqref="L8"/>
    </sheetView>
  </sheetViews>
  <sheetFormatPr defaultRowHeight="15"/>
  <sheetData>
    <row r="1" spans="1:12">
      <c r="B1" t="s">
        <v>186</v>
      </c>
      <c r="I1" t="s">
        <v>185</v>
      </c>
    </row>
    <row r="3" spans="1:12">
      <c r="B3" t="s">
        <v>132</v>
      </c>
      <c r="C3" t="s">
        <v>116</v>
      </c>
      <c r="D3" t="s">
        <v>127</v>
      </c>
      <c r="E3" t="s">
        <v>117</v>
      </c>
      <c r="I3" t="s">
        <v>132</v>
      </c>
      <c r="J3" t="s">
        <v>116</v>
      </c>
      <c r="K3" t="s">
        <v>127</v>
      </c>
      <c r="L3" t="s">
        <v>117</v>
      </c>
    </row>
    <row r="4" spans="1:12">
      <c r="A4" t="s">
        <v>120</v>
      </c>
      <c r="B4">
        <v>20</v>
      </c>
      <c r="C4">
        <v>0.9</v>
      </c>
      <c r="D4">
        <v>2</v>
      </c>
      <c r="E4">
        <f>B4*C4*D4</f>
        <v>36</v>
      </c>
      <c r="H4" t="s">
        <v>119</v>
      </c>
      <c r="I4">
        <v>2</v>
      </c>
      <c r="J4">
        <v>0.5</v>
      </c>
      <c r="K4">
        <v>2</v>
      </c>
      <c r="L4">
        <f>I4*J4*K4</f>
        <v>2</v>
      </c>
    </row>
    <row r="5" spans="1:12">
      <c r="A5" t="s">
        <v>120</v>
      </c>
      <c r="B5">
        <v>14</v>
      </c>
      <c r="C5">
        <v>0.9</v>
      </c>
      <c r="D5">
        <v>4</v>
      </c>
      <c r="E5">
        <f t="shared" ref="E5:E7" si="0">B5*C5*D5</f>
        <v>50.4</v>
      </c>
      <c r="H5" t="s">
        <v>119</v>
      </c>
      <c r="I5">
        <v>1</v>
      </c>
      <c r="J5">
        <v>0.5</v>
      </c>
      <c r="K5">
        <v>0</v>
      </c>
      <c r="L5">
        <f t="shared" ref="L5:L6" si="1">I5*J5*K5</f>
        <v>0</v>
      </c>
    </row>
    <row r="6" spans="1:12">
      <c r="A6" t="s">
        <v>120</v>
      </c>
      <c r="B6">
        <v>26</v>
      </c>
      <c r="C6">
        <v>0.9</v>
      </c>
      <c r="D6">
        <v>2</v>
      </c>
      <c r="E6">
        <f t="shared" si="0"/>
        <v>46.800000000000004</v>
      </c>
      <c r="H6" t="s">
        <v>120</v>
      </c>
      <c r="I6">
        <v>2</v>
      </c>
      <c r="J6">
        <v>0.5</v>
      </c>
      <c r="K6">
        <v>3</v>
      </c>
      <c r="L6">
        <f t="shared" si="1"/>
        <v>3</v>
      </c>
    </row>
    <row r="7" spans="1:12">
      <c r="A7" t="s">
        <v>120</v>
      </c>
      <c r="B7">
        <v>8</v>
      </c>
      <c r="C7">
        <v>0.9</v>
      </c>
      <c r="D7">
        <v>2</v>
      </c>
      <c r="E7">
        <f t="shared" si="0"/>
        <v>14.4</v>
      </c>
    </row>
    <row r="8" spans="1:12">
      <c r="L8">
        <f>SUM(L4:L7)</f>
        <v>5</v>
      </c>
    </row>
    <row r="9" spans="1:12">
      <c r="E9">
        <f>SUM(E4:E7)</f>
        <v>147.60000000000002</v>
      </c>
    </row>
    <row r="10" spans="1:12">
      <c r="B10" s="264" t="s">
        <v>160</v>
      </c>
      <c r="C10" s="264"/>
      <c r="D10" s="264"/>
      <c r="E10">
        <f>E9*2</f>
        <v>295.20000000000005</v>
      </c>
      <c r="I10" s="264"/>
      <c r="J10" s="264"/>
      <c r="K10" s="264"/>
    </row>
  </sheetData>
  <mergeCells count="2">
    <mergeCell ref="B10:D10"/>
    <mergeCell ref="I10:K10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C5" sqref="C5"/>
    </sheetView>
  </sheetViews>
  <sheetFormatPr defaultRowHeight="15"/>
  <sheetData>
    <row r="1" spans="1:5">
      <c r="B1" t="s">
        <v>146</v>
      </c>
    </row>
    <row r="3" spans="1:5">
      <c r="E3" t="s">
        <v>117</v>
      </c>
    </row>
    <row r="4" spans="1:5">
      <c r="A4" t="s">
        <v>147</v>
      </c>
      <c r="E4">
        <v>85.4</v>
      </c>
    </row>
    <row r="5" spans="1:5">
      <c r="A5" t="s">
        <v>148</v>
      </c>
      <c r="E5">
        <v>62.1</v>
      </c>
    </row>
    <row r="6" spans="1:5">
      <c r="A6" t="s">
        <v>149</v>
      </c>
      <c r="E6">
        <v>56</v>
      </c>
    </row>
    <row r="7" spans="1:5">
      <c r="A7" t="s">
        <v>150</v>
      </c>
      <c r="E7">
        <v>12</v>
      </c>
    </row>
    <row r="8" spans="1:5">
      <c r="A8" t="s">
        <v>151</v>
      </c>
      <c r="E8">
        <v>14.62</v>
      </c>
    </row>
    <row r="9" spans="1:5">
      <c r="A9" t="s">
        <v>152</v>
      </c>
      <c r="E9">
        <v>8.99</v>
      </c>
    </row>
    <row r="10" spans="1:5">
      <c r="A10" t="s">
        <v>153</v>
      </c>
      <c r="E10">
        <v>8.1</v>
      </c>
    </row>
    <row r="11" spans="1:5">
      <c r="A11" t="s">
        <v>154</v>
      </c>
      <c r="E11">
        <v>6</v>
      </c>
    </row>
    <row r="12" spans="1:5">
      <c r="A12" t="s">
        <v>155</v>
      </c>
      <c r="E12">
        <v>31</v>
      </c>
    </row>
    <row r="13" spans="1:5">
      <c r="A13" t="s">
        <v>156</v>
      </c>
      <c r="E13">
        <v>6.21</v>
      </c>
    </row>
    <row r="14" spans="1:5">
      <c r="A14" t="s">
        <v>157</v>
      </c>
      <c r="E14">
        <v>8.64</v>
      </c>
    </row>
    <row r="15" spans="1:5">
      <c r="A15" t="s">
        <v>158</v>
      </c>
      <c r="E15">
        <v>13.8</v>
      </c>
    </row>
    <row r="16" spans="1:5">
      <c r="A16" t="s">
        <v>156</v>
      </c>
      <c r="E16">
        <v>6</v>
      </c>
    </row>
    <row r="17" spans="1:5">
      <c r="A17" t="s">
        <v>159</v>
      </c>
      <c r="E17">
        <v>21.75</v>
      </c>
    </row>
    <row r="18" spans="1:5">
      <c r="A18" t="s">
        <v>159</v>
      </c>
      <c r="E18">
        <v>13.8</v>
      </c>
    </row>
    <row r="23" spans="1:5">
      <c r="E23">
        <f>SUM(E4:E18)</f>
        <v>354.41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2"/>
  <sheetViews>
    <sheetView view="pageBreakPreview" topLeftCell="A20" zoomScaleSheetLayoutView="100" workbookViewId="0">
      <selection activeCell="D37" sqref="D37"/>
    </sheetView>
  </sheetViews>
  <sheetFormatPr defaultRowHeight="15"/>
  <cols>
    <col min="1" max="1" width="13.85546875" customWidth="1"/>
    <col min="4" max="4" width="57.5703125" customWidth="1"/>
    <col min="5" max="5" width="7.7109375" customWidth="1"/>
    <col min="6" max="6" width="11.28515625" customWidth="1"/>
  </cols>
  <sheetData>
    <row r="1" spans="1:8" ht="39.75" customHeight="1">
      <c r="A1" s="275" t="s">
        <v>171</v>
      </c>
      <c r="B1" s="276"/>
      <c r="C1" s="277" t="s">
        <v>172</v>
      </c>
      <c r="D1" s="277"/>
      <c r="E1" s="277"/>
      <c r="F1" s="277"/>
      <c r="G1" s="277"/>
      <c r="H1" s="278"/>
    </row>
    <row r="2" spans="1:8" ht="38.25">
      <c r="A2" s="135" t="s">
        <v>11</v>
      </c>
      <c r="B2" s="136" t="s">
        <v>161</v>
      </c>
      <c r="C2" s="279" t="s">
        <v>162</v>
      </c>
      <c r="D2" s="280"/>
      <c r="E2" s="135" t="s">
        <v>163</v>
      </c>
      <c r="F2" s="135" t="s">
        <v>127</v>
      </c>
      <c r="G2" s="135" t="s">
        <v>164</v>
      </c>
      <c r="H2" s="138" t="s">
        <v>165</v>
      </c>
    </row>
    <row r="3" spans="1:8" ht="15" customHeight="1">
      <c r="A3" s="143">
        <v>88261</v>
      </c>
      <c r="B3" s="139"/>
      <c r="C3" s="265" t="s">
        <v>168</v>
      </c>
      <c r="D3" s="265" t="s">
        <v>167</v>
      </c>
      <c r="E3" s="139" t="s">
        <v>55</v>
      </c>
      <c r="F3" s="140">
        <v>0.8</v>
      </c>
      <c r="G3" s="141">
        <v>18.579999999999998</v>
      </c>
      <c r="H3" s="142">
        <f>ROUND(F3*G3,2)</f>
        <v>14.86</v>
      </c>
    </row>
    <row r="4" spans="1:8" ht="15" customHeight="1">
      <c r="A4" s="143">
        <v>88316</v>
      </c>
      <c r="B4" s="139"/>
      <c r="C4" s="265" t="s">
        <v>169</v>
      </c>
      <c r="D4" s="265" t="s">
        <v>168</v>
      </c>
      <c r="E4" s="139" t="s">
        <v>55</v>
      </c>
      <c r="F4" s="140">
        <v>0.8</v>
      </c>
      <c r="G4" s="141">
        <v>14.19</v>
      </c>
      <c r="H4" s="142">
        <f>ROUND(F4*G4,2)</f>
        <v>11.35</v>
      </c>
    </row>
    <row r="5" spans="1:8" ht="28.5" customHeight="1">
      <c r="A5" s="143">
        <v>2410</v>
      </c>
      <c r="B5" s="139"/>
      <c r="C5" s="265" t="s">
        <v>170</v>
      </c>
      <c r="D5" s="265"/>
      <c r="E5" s="139" t="s">
        <v>163</v>
      </c>
      <c r="F5" s="144">
        <v>1</v>
      </c>
      <c r="G5" s="145">
        <v>87.17</v>
      </c>
      <c r="H5" s="142">
        <f>ROUND(F5*G5,2)</f>
        <v>87.17</v>
      </c>
    </row>
    <row r="6" spans="1:8" ht="19.5" customHeight="1">
      <c r="A6" s="143">
        <v>5061</v>
      </c>
      <c r="B6" s="139"/>
      <c r="C6" s="273" t="s">
        <v>173</v>
      </c>
      <c r="D6" s="281"/>
      <c r="E6" s="139" t="s">
        <v>174</v>
      </c>
      <c r="F6" s="144">
        <v>0.2</v>
      </c>
      <c r="G6" s="145">
        <v>9.6</v>
      </c>
      <c r="H6" s="142">
        <f>ROUND(F6*G6,2)</f>
        <v>1.92</v>
      </c>
    </row>
    <row r="7" spans="1:8">
      <c r="A7" s="146"/>
      <c r="B7" s="146"/>
      <c r="C7" s="267"/>
      <c r="D7" s="267"/>
      <c r="E7" s="146"/>
      <c r="F7" s="268" t="s">
        <v>166</v>
      </c>
      <c r="G7" s="268"/>
      <c r="H7" s="147">
        <f>SUM(H3:H6)</f>
        <v>115.3</v>
      </c>
    </row>
    <row r="9" spans="1:8" ht="30.75" customHeight="1">
      <c r="A9" s="275" t="s">
        <v>177</v>
      </c>
      <c r="B9" s="276"/>
      <c r="C9" s="277" t="s">
        <v>179</v>
      </c>
      <c r="D9" s="277"/>
      <c r="E9" s="277"/>
      <c r="F9" s="277"/>
      <c r="G9" s="277"/>
      <c r="H9" s="278"/>
    </row>
    <row r="10" spans="1:8" ht="38.25">
      <c r="A10" s="135" t="s">
        <v>11</v>
      </c>
      <c r="B10" s="136" t="s">
        <v>161</v>
      </c>
      <c r="C10" s="279" t="s">
        <v>162</v>
      </c>
      <c r="D10" s="280"/>
      <c r="E10" s="135" t="s">
        <v>163</v>
      </c>
      <c r="F10" s="135" t="s">
        <v>127</v>
      </c>
      <c r="G10" s="135" t="s">
        <v>164</v>
      </c>
      <c r="H10" s="138" t="s">
        <v>165</v>
      </c>
    </row>
    <row r="11" spans="1:8">
      <c r="A11" s="143">
        <v>1332</v>
      </c>
      <c r="B11" s="139"/>
      <c r="C11" s="265" t="s">
        <v>176</v>
      </c>
      <c r="D11" s="265" t="s">
        <v>167</v>
      </c>
      <c r="E11" s="139" t="s">
        <v>178</v>
      </c>
      <c r="F11" s="140">
        <v>74.69</v>
      </c>
      <c r="G11" s="141">
        <v>5.91</v>
      </c>
      <c r="H11" s="142">
        <f>ROUND(F11*G11,2)</f>
        <v>441.42</v>
      </c>
    </row>
    <row r="12" spans="1:8">
      <c r="A12" s="143">
        <v>88316</v>
      </c>
      <c r="B12" s="139"/>
      <c r="C12" s="265" t="s">
        <v>169</v>
      </c>
      <c r="D12" s="265" t="s">
        <v>168</v>
      </c>
      <c r="E12" s="139" t="s">
        <v>55</v>
      </c>
      <c r="F12" s="140">
        <v>1.5</v>
      </c>
      <c r="G12" s="141">
        <v>14.19</v>
      </c>
      <c r="H12" s="142">
        <f>ROUND(F12*G12,2)</f>
        <v>21.29</v>
      </c>
    </row>
    <row r="13" spans="1:8">
      <c r="A13" s="146"/>
      <c r="B13" s="146"/>
      <c r="C13" s="267"/>
      <c r="D13" s="267"/>
      <c r="E13" s="146"/>
      <c r="F13" s="268" t="s">
        <v>166</v>
      </c>
      <c r="G13" s="268"/>
      <c r="H13" s="147">
        <f>SUM(H11:H12)</f>
        <v>462.71000000000004</v>
      </c>
    </row>
    <row r="14" spans="1:8">
      <c r="C14" s="148"/>
      <c r="D14" s="148"/>
      <c r="E14" s="148"/>
      <c r="F14" s="148"/>
      <c r="G14" s="148"/>
      <c r="H14" s="149"/>
    </row>
    <row r="15" spans="1:8" ht="30" customHeight="1">
      <c r="A15" s="275" t="s">
        <v>189</v>
      </c>
      <c r="B15" s="276"/>
      <c r="C15" s="277" t="s">
        <v>194</v>
      </c>
      <c r="D15" s="277"/>
      <c r="E15" s="277"/>
      <c r="F15" s="277"/>
      <c r="G15" s="277"/>
      <c r="H15" s="278"/>
    </row>
    <row r="16" spans="1:8" ht="38.25">
      <c r="A16" s="135" t="s">
        <v>11</v>
      </c>
      <c r="B16" s="137" t="s">
        <v>161</v>
      </c>
      <c r="C16" s="279" t="s">
        <v>162</v>
      </c>
      <c r="D16" s="280"/>
      <c r="E16" s="135" t="s">
        <v>163</v>
      </c>
      <c r="F16" s="135" t="s">
        <v>127</v>
      </c>
      <c r="G16" s="135" t="s">
        <v>164</v>
      </c>
      <c r="H16" s="138" t="s">
        <v>165</v>
      </c>
    </row>
    <row r="17" spans="1:8">
      <c r="A17" s="143">
        <v>88309</v>
      </c>
      <c r="B17" s="139"/>
      <c r="C17" s="265" t="s">
        <v>190</v>
      </c>
      <c r="D17" s="265" t="s">
        <v>167</v>
      </c>
      <c r="E17" s="139" t="s">
        <v>55</v>
      </c>
      <c r="F17" s="140">
        <v>0.59</v>
      </c>
      <c r="G17" s="141">
        <v>17.48</v>
      </c>
      <c r="H17" s="142">
        <f>ROUND(F17*G17,2)</f>
        <v>10.31</v>
      </c>
    </row>
    <row r="18" spans="1:8">
      <c r="A18" s="143">
        <v>88316</v>
      </c>
      <c r="B18" s="139"/>
      <c r="C18" s="265" t="s">
        <v>169</v>
      </c>
      <c r="D18" s="265" t="s">
        <v>168</v>
      </c>
      <c r="E18" s="139" t="s">
        <v>55</v>
      </c>
      <c r="F18" s="140">
        <v>0.29499999999999998</v>
      </c>
      <c r="G18" s="141">
        <v>14.19</v>
      </c>
      <c r="H18" s="142">
        <f>ROUND(F18*G18,2)</f>
        <v>4.1900000000000004</v>
      </c>
    </row>
    <row r="19" spans="1:8" ht="27.75" customHeight="1">
      <c r="A19" s="143">
        <v>87301</v>
      </c>
      <c r="B19" s="139"/>
      <c r="C19" s="265" t="s">
        <v>193</v>
      </c>
      <c r="D19" s="265"/>
      <c r="E19" s="139" t="s">
        <v>38</v>
      </c>
      <c r="F19" s="144">
        <v>1.33</v>
      </c>
      <c r="G19" s="145">
        <v>391.16</v>
      </c>
      <c r="H19" s="142">
        <f>ROUND(F19*G19,2)</f>
        <v>520.24</v>
      </c>
    </row>
    <row r="20" spans="1:8" ht="30" customHeight="1">
      <c r="A20" s="143">
        <v>7334</v>
      </c>
      <c r="B20" s="139"/>
      <c r="C20" s="273" t="s">
        <v>191</v>
      </c>
      <c r="D20" s="281"/>
      <c r="E20" s="139" t="s">
        <v>192</v>
      </c>
      <c r="F20" s="144">
        <v>0.435</v>
      </c>
      <c r="G20" s="145">
        <v>11.6</v>
      </c>
      <c r="H20" s="142">
        <f>ROUND(F20*G20,2)</f>
        <v>5.05</v>
      </c>
    </row>
    <row r="21" spans="1:8">
      <c r="A21" s="146"/>
      <c r="B21" s="146"/>
      <c r="C21" s="267"/>
      <c r="D21" s="267"/>
      <c r="E21" s="146"/>
      <c r="F21" s="268" t="s">
        <v>166</v>
      </c>
      <c r="G21" s="268"/>
      <c r="H21" s="147">
        <f>SUM(H17:H20)</f>
        <v>539.79</v>
      </c>
    </row>
    <row r="23" spans="1:8">
      <c r="A23" s="275" t="s">
        <v>177</v>
      </c>
      <c r="B23" s="276"/>
      <c r="C23" s="277" t="s">
        <v>274</v>
      </c>
      <c r="D23" s="277"/>
      <c r="E23" s="277"/>
      <c r="F23" s="277"/>
      <c r="G23" s="277"/>
      <c r="H23" s="278"/>
    </row>
    <row r="24" spans="1:8" ht="38.25">
      <c r="A24" s="135" t="s">
        <v>11</v>
      </c>
      <c r="B24" s="222" t="s">
        <v>161</v>
      </c>
      <c r="C24" s="279" t="s">
        <v>162</v>
      </c>
      <c r="D24" s="280"/>
      <c r="E24" s="135" t="s">
        <v>163</v>
      </c>
      <c r="F24" s="135" t="s">
        <v>127</v>
      </c>
      <c r="G24" s="135" t="s">
        <v>164</v>
      </c>
      <c r="H24" s="138" t="s">
        <v>165</v>
      </c>
    </row>
    <row r="25" spans="1:8" ht="15" customHeight="1">
      <c r="A25" s="143">
        <v>88316</v>
      </c>
      <c r="B25" s="139"/>
      <c r="C25" s="265" t="s">
        <v>169</v>
      </c>
      <c r="D25" s="265" t="s">
        <v>168</v>
      </c>
      <c r="E25" s="139" t="s">
        <v>55</v>
      </c>
      <c r="F25" s="140">
        <v>0.4</v>
      </c>
      <c r="G25" s="141">
        <v>14.19</v>
      </c>
      <c r="H25" s="142">
        <f>ROUND(F25*G25,2)</f>
        <v>5.68</v>
      </c>
    </row>
    <row r="26" spans="1:8">
      <c r="A26" s="146"/>
      <c r="B26" s="146"/>
      <c r="C26" s="267"/>
      <c r="D26" s="267"/>
      <c r="E26" s="146"/>
      <c r="F26" s="268" t="s">
        <v>166</v>
      </c>
      <c r="G26" s="268"/>
      <c r="H26" s="147">
        <f>SUM(H25:H25)</f>
        <v>5.68</v>
      </c>
    </row>
    <row r="27" spans="1:8">
      <c r="B27" s="148"/>
      <c r="C27" s="148"/>
      <c r="D27" s="148"/>
    </row>
    <row r="28" spans="1:8">
      <c r="A28" s="246" t="s">
        <v>288</v>
      </c>
      <c r="B28" s="269" t="s">
        <v>278</v>
      </c>
      <c r="C28" s="270"/>
      <c r="D28" s="270"/>
      <c r="E28" s="270"/>
      <c r="F28" s="270"/>
      <c r="G28" s="270"/>
      <c r="H28" s="271"/>
    </row>
    <row r="29" spans="1:8" ht="30">
      <c r="A29" s="247" t="s">
        <v>279</v>
      </c>
      <c r="B29" s="247" t="s">
        <v>11</v>
      </c>
      <c r="C29" s="272" t="s">
        <v>280</v>
      </c>
      <c r="D29" s="272"/>
      <c r="E29" s="248" t="s">
        <v>281</v>
      </c>
      <c r="F29" s="248" t="s">
        <v>282</v>
      </c>
      <c r="G29" s="248" t="s">
        <v>283</v>
      </c>
      <c r="H29" s="249" t="s">
        <v>284</v>
      </c>
    </row>
    <row r="30" spans="1:8">
      <c r="A30" s="250"/>
      <c r="B30" s="250">
        <v>11161</v>
      </c>
      <c r="C30" s="273" t="s">
        <v>285</v>
      </c>
      <c r="D30" s="274"/>
      <c r="E30" s="250" t="s">
        <v>178</v>
      </c>
      <c r="F30" s="251">
        <v>0.45</v>
      </c>
      <c r="G30" s="141">
        <v>0.93</v>
      </c>
      <c r="H30" s="142">
        <f t="shared" ref="H30:H31" si="0">ROUND(F30*G30,2)</f>
        <v>0.42</v>
      </c>
    </row>
    <row r="31" spans="1:8" ht="15" customHeight="1">
      <c r="A31" s="143"/>
      <c r="B31" s="143">
        <v>88316</v>
      </c>
      <c r="C31" s="265" t="s">
        <v>169</v>
      </c>
      <c r="D31" s="265" t="s">
        <v>168</v>
      </c>
      <c r="E31" s="250" t="s">
        <v>286</v>
      </c>
      <c r="F31" s="251">
        <v>0.3</v>
      </c>
      <c r="G31" s="141">
        <v>14.19</v>
      </c>
      <c r="H31" s="142">
        <f t="shared" si="0"/>
        <v>4.26</v>
      </c>
    </row>
    <row r="32" spans="1:8">
      <c r="A32" s="252"/>
      <c r="B32" s="252"/>
      <c r="C32" s="266"/>
      <c r="D32" s="266"/>
      <c r="E32" s="253"/>
      <c r="F32" s="254" t="s">
        <v>287</v>
      </c>
      <c r="G32" s="254"/>
      <c r="H32" s="255">
        <f>SUM(H30:H31)</f>
        <v>4.68</v>
      </c>
    </row>
  </sheetData>
  <mergeCells count="36">
    <mergeCell ref="C18:D18"/>
    <mergeCell ref="C10:D10"/>
    <mergeCell ref="A1:B1"/>
    <mergeCell ref="C1:H1"/>
    <mergeCell ref="C2:D2"/>
    <mergeCell ref="C3:D3"/>
    <mergeCell ref="C4:D4"/>
    <mergeCell ref="C5:D5"/>
    <mergeCell ref="C7:D7"/>
    <mergeCell ref="F7:G7"/>
    <mergeCell ref="C6:D6"/>
    <mergeCell ref="A9:B9"/>
    <mergeCell ref="C9:H9"/>
    <mergeCell ref="A23:B23"/>
    <mergeCell ref="C23:H23"/>
    <mergeCell ref="C24:D24"/>
    <mergeCell ref="C25:D25"/>
    <mergeCell ref="C11:D11"/>
    <mergeCell ref="C12:D12"/>
    <mergeCell ref="C13:D13"/>
    <mergeCell ref="F13:G13"/>
    <mergeCell ref="C19:D19"/>
    <mergeCell ref="C20:D20"/>
    <mergeCell ref="C21:D21"/>
    <mergeCell ref="F21:G21"/>
    <mergeCell ref="A15:B15"/>
    <mergeCell ref="C15:H15"/>
    <mergeCell ref="C16:D16"/>
    <mergeCell ref="C17:D17"/>
    <mergeCell ref="C31:D31"/>
    <mergeCell ref="C32:D32"/>
    <mergeCell ref="C26:D26"/>
    <mergeCell ref="F26:G26"/>
    <mergeCell ref="B28:H28"/>
    <mergeCell ref="C29:D29"/>
    <mergeCell ref="C30:D30"/>
  </mergeCells>
  <pageMargins left="0.511811024" right="0.511811024" top="0.78740157499999996" bottom="0.78740157499999996" header="0.31496062000000002" footer="0.31496062000000002"/>
  <pageSetup paperSize="9" scale="7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E16" sqref="E16"/>
    </sheetView>
  </sheetViews>
  <sheetFormatPr defaultRowHeight="15"/>
  <cols>
    <col min="1" max="1" width="16.85546875" bestFit="1" customWidth="1"/>
  </cols>
  <sheetData>
    <row r="1" spans="1:5">
      <c r="B1" t="s">
        <v>180</v>
      </c>
    </row>
    <row r="3" spans="1:5">
      <c r="B3" t="s">
        <v>132</v>
      </c>
      <c r="C3" t="s">
        <v>116</v>
      </c>
      <c r="D3" t="s">
        <v>127</v>
      </c>
      <c r="E3" t="s">
        <v>117</v>
      </c>
    </row>
    <row r="4" spans="1:5">
      <c r="A4" t="s">
        <v>181</v>
      </c>
      <c r="B4">
        <v>1.2</v>
      </c>
      <c r="C4">
        <v>1.8</v>
      </c>
      <c r="D4">
        <v>1</v>
      </c>
      <c r="E4">
        <f>B4*C4*D4</f>
        <v>2.16</v>
      </c>
    </row>
    <row r="5" spans="1:5">
      <c r="A5" t="s">
        <v>181</v>
      </c>
      <c r="B5">
        <v>0.91</v>
      </c>
      <c r="C5">
        <v>1.8</v>
      </c>
      <c r="D5">
        <v>1</v>
      </c>
      <c r="E5">
        <f t="shared" ref="E5:E10" si="0">B5*C5*D5</f>
        <v>1.6380000000000001</v>
      </c>
    </row>
    <row r="6" spans="1:5">
      <c r="A6" t="s">
        <v>181</v>
      </c>
      <c r="B6">
        <v>0.88</v>
      </c>
      <c r="C6">
        <v>1.8</v>
      </c>
      <c r="D6">
        <v>1</v>
      </c>
      <c r="E6">
        <f t="shared" ref="E6" si="1">B6*C6*D6</f>
        <v>1.5840000000000001</v>
      </c>
    </row>
    <row r="7" spans="1:5">
      <c r="A7" t="s">
        <v>181</v>
      </c>
      <c r="B7">
        <v>0.81</v>
      </c>
      <c r="C7">
        <v>1.8</v>
      </c>
      <c r="D7">
        <v>2</v>
      </c>
      <c r="E7">
        <f t="shared" ref="E7" si="2">B7*C7*D7</f>
        <v>2.9160000000000004</v>
      </c>
    </row>
    <row r="8" spans="1:5">
      <c r="A8" t="s">
        <v>181</v>
      </c>
      <c r="B8">
        <v>1.6</v>
      </c>
      <c r="C8">
        <v>1.8</v>
      </c>
      <c r="D8">
        <v>7</v>
      </c>
      <c r="E8">
        <f t="shared" si="0"/>
        <v>20.160000000000004</v>
      </c>
    </row>
    <row r="9" spans="1:5">
      <c r="E9">
        <f t="shared" si="0"/>
        <v>0</v>
      </c>
    </row>
    <row r="10" spans="1:5">
      <c r="A10" t="s">
        <v>182</v>
      </c>
      <c r="B10">
        <v>1.6</v>
      </c>
      <c r="C10">
        <v>1.8</v>
      </c>
      <c r="D10">
        <v>7</v>
      </c>
      <c r="E10">
        <f t="shared" si="0"/>
        <v>20.160000000000004</v>
      </c>
    </row>
    <row r="11" spans="1:5">
      <c r="A11" t="s">
        <v>182</v>
      </c>
      <c r="B11">
        <v>1.24</v>
      </c>
      <c r="C11">
        <v>1.8</v>
      </c>
      <c r="D11">
        <v>1</v>
      </c>
      <c r="E11">
        <f t="shared" ref="E11" si="3">B11*C11*D11</f>
        <v>2.2320000000000002</v>
      </c>
    </row>
    <row r="12" spans="1:5">
      <c r="A12" t="s">
        <v>182</v>
      </c>
      <c r="B12">
        <v>0.94</v>
      </c>
      <c r="C12">
        <v>1.8</v>
      </c>
      <c r="D12">
        <v>1</v>
      </c>
      <c r="E12">
        <f t="shared" ref="E12:E13" si="4">B12*C12*D12</f>
        <v>1.6919999999999999</v>
      </c>
    </row>
    <row r="13" spans="1:5">
      <c r="A13" t="s">
        <v>182</v>
      </c>
      <c r="B13">
        <v>0.4</v>
      </c>
      <c r="C13">
        <v>1</v>
      </c>
      <c r="D13">
        <v>2</v>
      </c>
      <c r="E13">
        <f t="shared" si="4"/>
        <v>0.8</v>
      </c>
    </row>
    <row r="16" spans="1:5">
      <c r="E16" s="122">
        <f>SUM(E4:E15)</f>
        <v>53.342000000000006</v>
      </c>
    </row>
    <row r="17" spans="2:4">
      <c r="B17" s="264"/>
      <c r="C17" s="264"/>
      <c r="D17" s="264"/>
    </row>
  </sheetData>
  <mergeCells count="1">
    <mergeCell ref="B17:D1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</vt:i4>
      </vt:variant>
    </vt:vector>
  </HeadingPairs>
  <TitlesOfParts>
    <vt:vector size="15" baseType="lpstr">
      <vt:lpstr>Obra</vt:lpstr>
      <vt:lpstr>DEMOLIÇÃO</vt:lpstr>
      <vt:lpstr>ALVENARIA</vt:lpstr>
      <vt:lpstr>ESTRUTURA</vt:lpstr>
      <vt:lpstr>PISO DE CONCRETO</vt:lpstr>
      <vt:lpstr>ELEMENTO VAZADO</vt:lpstr>
      <vt:lpstr>FORRO DE PVC</vt:lpstr>
      <vt:lpstr>COMPOSIÇÕES</vt:lpstr>
      <vt:lpstr>DIVISÓRIA</vt:lpstr>
      <vt:lpstr>CONSOLIDADA</vt:lpstr>
      <vt:lpstr>CRONOGRAMA</vt:lpstr>
      <vt:lpstr>BDI</vt:lpstr>
      <vt:lpstr>PINTURA NOVA</vt:lpstr>
      <vt:lpstr>COMPOSIÇÕES!Area_de_impressao</vt:lpstr>
      <vt:lpstr>Obra!Area_de_impressao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arq.enodes</dc:creator>
  <cp:lastModifiedBy>andrelpb</cp:lastModifiedBy>
  <cp:lastPrinted>2018-10-17T18:52:17Z</cp:lastPrinted>
  <dcterms:created xsi:type="dcterms:W3CDTF">2015-10-06T13:53:20Z</dcterms:created>
  <dcterms:modified xsi:type="dcterms:W3CDTF">2018-10-18T21:39:18Z</dcterms:modified>
</cp:coreProperties>
</file>